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rquivos\3.20.50 - EQUIPE DE INFRAESTRUTURA\006 ADEQUAÇÃO SALA DE AULA\ALTO GARÇAS\002 - PROJETOS\ENTREGA 15.03.22 - ALTO GARÇAS\ALTO GARÇAS - PLANILHAS 11032022\"/>
    </mc:Choice>
  </mc:AlternateContent>
  <bookViews>
    <workbookView xWindow="-120" yWindow="-120" windowWidth="24240" windowHeight="13290" activeTab="1"/>
  </bookViews>
  <sheets>
    <sheet name="RESUMO" sheetId="2" r:id="rId1"/>
    <sheet name="Orçamento Sintético" sheetId="1" r:id="rId2"/>
    <sheet name="Cronograma" sheetId="3" r:id="rId3"/>
    <sheet name="sms" sheetId="4" r:id="rId4"/>
  </sheets>
  <externalReferences>
    <externalReference r:id="rId5"/>
  </externalReferences>
  <definedNames>
    <definedName name="_xlnm.Print_Area" localSheetId="2">Cronograma!$A$1:$L$30</definedName>
    <definedName name="_xlnm.Print_Area" localSheetId="1">'Orçamento Sintético'!$A$1:$J$392</definedName>
    <definedName name="_xlnm.Print_Area" localSheetId="0">RESUMO!$A$1:$D$65</definedName>
    <definedName name="_xlnm.Print_Area" localSheetId="3">sms!$A$1:$H$400</definedName>
    <definedName name="_xlnm.Print_Titles" localSheetId="2">Cronograma!$3:$4</definedName>
    <definedName name="_xlnm.Print_Titles" localSheetId="1">'Orçamento Sintético'!$3:$4</definedName>
    <definedName name="_xlnm.Print_Titles" localSheetId="0">RESUMO!$3:$4</definedName>
    <definedName name="_xlnm.Print_Titles" localSheetId="3">sms!$3:$4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4" l="1"/>
  <c r="F6" i="4"/>
  <c r="F7" i="4"/>
  <c r="F9" i="4"/>
  <c r="F10" i="4"/>
  <c r="F11" i="4"/>
  <c r="G11" i="4" s="1"/>
  <c r="H11" i="4" s="1"/>
  <c r="F12" i="4"/>
  <c r="E15" i="4"/>
  <c r="F15" i="4"/>
  <c r="F16" i="4"/>
  <c r="F18" i="4"/>
  <c r="G18" i="4" s="1"/>
  <c r="F19" i="4"/>
  <c r="G19" i="4" s="1"/>
  <c r="H19" i="4" s="1"/>
  <c r="F20" i="4"/>
  <c r="G20" i="4" s="1"/>
  <c r="H20" i="4" s="1"/>
  <c r="F21" i="4"/>
  <c r="F22" i="4"/>
  <c r="F23" i="4"/>
  <c r="F24" i="4"/>
  <c r="G24" i="4" s="1"/>
  <c r="H24" i="4" s="1"/>
  <c r="F25" i="4"/>
  <c r="G25" i="4" s="1"/>
  <c r="H25" i="4" s="1"/>
  <c r="F26" i="4"/>
  <c r="G26" i="4" s="1"/>
  <c r="H26" i="4" s="1"/>
  <c r="F27" i="4"/>
  <c r="F29" i="4"/>
  <c r="F30" i="4"/>
  <c r="F31" i="4"/>
  <c r="G31" i="4" s="1"/>
  <c r="H31" i="4" s="1"/>
  <c r="F32" i="4"/>
  <c r="G32" i="4" s="1"/>
  <c r="H32" i="4" s="1"/>
  <c r="F34" i="4"/>
  <c r="G34" i="4" s="1"/>
  <c r="H34" i="4" s="1"/>
  <c r="F35" i="4"/>
  <c r="F36" i="4"/>
  <c r="F37" i="4"/>
  <c r="F38" i="4"/>
  <c r="G38" i="4" s="1"/>
  <c r="H38" i="4" s="1"/>
  <c r="F39" i="4"/>
  <c r="G39" i="4" s="1"/>
  <c r="H39" i="4" s="1"/>
  <c r="F40" i="4"/>
  <c r="G40" i="4" s="1"/>
  <c r="H40" i="4" s="1"/>
  <c r="F41" i="4"/>
  <c r="F42" i="4"/>
  <c r="F43" i="4"/>
  <c r="F44" i="4"/>
  <c r="G44" i="4" s="1"/>
  <c r="H44" i="4" s="1"/>
  <c r="F46" i="4"/>
  <c r="G46" i="4" s="1"/>
  <c r="H46" i="4" s="1"/>
  <c r="F47" i="4"/>
  <c r="G47" i="4" s="1"/>
  <c r="F48" i="4"/>
  <c r="F49" i="4"/>
  <c r="F50" i="4"/>
  <c r="F51" i="4"/>
  <c r="G51" i="4" s="1"/>
  <c r="H51" i="4" s="1"/>
  <c r="F53" i="4"/>
  <c r="G53" i="4" s="1"/>
  <c r="F54" i="4"/>
  <c r="G54" i="4" s="1"/>
  <c r="H54" i="4" s="1"/>
  <c r="F55" i="4"/>
  <c r="F56" i="4"/>
  <c r="F57" i="4"/>
  <c r="F58" i="4"/>
  <c r="G58" i="4" s="1"/>
  <c r="H58" i="4" s="1"/>
  <c r="F60" i="4"/>
  <c r="G60" i="4" s="1"/>
  <c r="H60" i="4" s="1"/>
  <c r="F61" i="4"/>
  <c r="G61" i="4" s="1"/>
  <c r="F62" i="4"/>
  <c r="F63" i="4"/>
  <c r="F64" i="4"/>
  <c r="F65" i="4"/>
  <c r="G65" i="4" s="1"/>
  <c r="H65" i="4" s="1"/>
  <c r="F66" i="4"/>
  <c r="G66" i="4" s="1"/>
  <c r="H66" i="4" s="1"/>
  <c r="F67" i="4"/>
  <c r="G67" i="4" s="1"/>
  <c r="H67" i="4" s="1"/>
  <c r="F69" i="4"/>
  <c r="F70" i="4"/>
  <c r="F71" i="4"/>
  <c r="F72" i="4"/>
  <c r="G72" i="4" s="1"/>
  <c r="H72" i="4" s="1"/>
  <c r="F73" i="4"/>
  <c r="G73" i="4" s="1"/>
  <c r="H73" i="4" s="1"/>
  <c r="F74" i="4"/>
  <c r="G74" i="4" s="1"/>
  <c r="H74" i="4" s="1"/>
  <c r="F75" i="4"/>
  <c r="F76" i="4"/>
  <c r="F78" i="4"/>
  <c r="F79" i="4"/>
  <c r="G79" i="4" s="1"/>
  <c r="H79" i="4" s="1"/>
  <c r="F80" i="4"/>
  <c r="G80" i="4" s="1"/>
  <c r="H80" i="4" s="1"/>
  <c r="F81" i="4"/>
  <c r="G81" i="4" s="1"/>
  <c r="H81" i="4" s="1"/>
  <c r="F82" i="4"/>
  <c r="F84" i="4"/>
  <c r="F85" i="4"/>
  <c r="F86" i="4"/>
  <c r="G86" i="4" s="1"/>
  <c r="H86" i="4" s="1"/>
  <c r="F87" i="4"/>
  <c r="G87" i="4" s="1"/>
  <c r="H87" i="4" s="1"/>
  <c r="F88" i="4"/>
  <c r="G88" i="4" s="1"/>
  <c r="H88" i="4" s="1"/>
  <c r="F90" i="4"/>
  <c r="F91" i="4"/>
  <c r="F92" i="4"/>
  <c r="F93" i="4"/>
  <c r="G93" i="4" s="1"/>
  <c r="H93" i="4" s="1"/>
  <c r="F95" i="4"/>
  <c r="G95" i="4" s="1"/>
  <c r="F96" i="4"/>
  <c r="G96" i="4" s="1"/>
  <c r="H96" i="4" s="1"/>
  <c r="F97" i="4"/>
  <c r="F100" i="4"/>
  <c r="F101" i="4"/>
  <c r="F102" i="4"/>
  <c r="F103" i="4"/>
  <c r="F104" i="4"/>
  <c r="G104" i="4" s="1"/>
  <c r="H104" i="4" s="1"/>
  <c r="F105" i="4"/>
  <c r="F106" i="4"/>
  <c r="F107" i="4"/>
  <c r="F108" i="4"/>
  <c r="G108" i="4" s="1"/>
  <c r="H108" i="4" s="1"/>
  <c r="F109" i="4"/>
  <c r="G109" i="4" s="1"/>
  <c r="H109" i="4" s="1"/>
  <c r="F110" i="4"/>
  <c r="G110" i="4" s="1"/>
  <c r="H110" i="4" s="1"/>
  <c r="F112" i="4"/>
  <c r="F114" i="4"/>
  <c r="F115" i="4"/>
  <c r="F116" i="4"/>
  <c r="G116" i="4" s="1"/>
  <c r="H116" i="4" s="1"/>
  <c r="F118" i="4"/>
  <c r="F119" i="4"/>
  <c r="F121" i="4"/>
  <c r="F122" i="4"/>
  <c r="F123" i="4"/>
  <c r="F124" i="4"/>
  <c r="G124" i="4" s="1"/>
  <c r="H124" i="4" s="1"/>
  <c r="F126" i="4"/>
  <c r="G126" i="4" s="1"/>
  <c r="F127" i="4"/>
  <c r="F128" i="4"/>
  <c r="F129" i="4"/>
  <c r="F131" i="4"/>
  <c r="F132" i="4"/>
  <c r="F133" i="4"/>
  <c r="F134" i="4"/>
  <c r="F135" i="4"/>
  <c r="F136" i="4"/>
  <c r="F139" i="4"/>
  <c r="F141" i="4"/>
  <c r="G141" i="4" s="1"/>
  <c r="F142" i="4"/>
  <c r="F143" i="4"/>
  <c r="G143" i="4" s="1"/>
  <c r="H143" i="4" s="1"/>
  <c r="F145" i="4"/>
  <c r="F147" i="4"/>
  <c r="F148" i="4"/>
  <c r="G148" i="4" s="1"/>
  <c r="F149" i="4"/>
  <c r="G149" i="4" s="1"/>
  <c r="H149" i="4" s="1"/>
  <c r="F150" i="4"/>
  <c r="F153" i="4"/>
  <c r="G153" i="4" s="1"/>
  <c r="F154" i="4"/>
  <c r="F155" i="4"/>
  <c r="F156" i="4"/>
  <c r="G156" i="4" s="1"/>
  <c r="H156" i="4" s="1"/>
  <c r="F157" i="4"/>
  <c r="G157" i="4" s="1"/>
  <c r="H157" i="4" s="1"/>
  <c r="F158" i="4"/>
  <c r="F159" i="4"/>
  <c r="F160" i="4"/>
  <c r="F161" i="4"/>
  <c r="F162" i="4"/>
  <c r="G162" i="4" s="1"/>
  <c r="H162" i="4" s="1"/>
  <c r="F163" i="4"/>
  <c r="G163" i="4" s="1"/>
  <c r="H163" i="4" s="1"/>
  <c r="F164" i="4"/>
  <c r="F166" i="4"/>
  <c r="G166" i="4" s="1"/>
  <c r="F169" i="4"/>
  <c r="F170" i="4"/>
  <c r="F171" i="4"/>
  <c r="F173" i="4"/>
  <c r="G173" i="4" s="1"/>
  <c r="F174" i="4"/>
  <c r="F176" i="4"/>
  <c r="F177" i="4"/>
  <c r="F178" i="4"/>
  <c r="F180" i="4"/>
  <c r="G180" i="4" s="1"/>
  <c r="H180" i="4" s="1"/>
  <c r="F181" i="4"/>
  <c r="F182" i="4"/>
  <c r="F184" i="4"/>
  <c r="F185" i="4"/>
  <c r="F186" i="4"/>
  <c r="F188" i="4"/>
  <c r="G188" i="4" s="1"/>
  <c r="H188" i="4" s="1"/>
  <c r="F189" i="4"/>
  <c r="F191" i="4"/>
  <c r="F192" i="4"/>
  <c r="G192" i="4" s="1"/>
  <c r="H192" i="4" s="1"/>
  <c r="F193" i="4"/>
  <c r="F194" i="4"/>
  <c r="F195" i="4"/>
  <c r="G195" i="4" s="1"/>
  <c r="H195" i="4" s="1"/>
  <c r="F196" i="4"/>
  <c r="F197" i="4"/>
  <c r="F198" i="4"/>
  <c r="G198" i="4" s="1"/>
  <c r="H198" i="4" s="1"/>
  <c r="F199" i="4"/>
  <c r="F200" i="4"/>
  <c r="F201" i="4"/>
  <c r="F202" i="4"/>
  <c r="F203" i="4"/>
  <c r="F206" i="4"/>
  <c r="G206" i="4" s="1"/>
  <c r="H206" i="4" s="1"/>
  <c r="F207" i="4"/>
  <c r="F208" i="4"/>
  <c r="F209" i="4"/>
  <c r="G209" i="4" s="1"/>
  <c r="H209" i="4" s="1"/>
  <c r="F210" i="4"/>
  <c r="F211" i="4"/>
  <c r="F212" i="4"/>
  <c r="G212" i="4" s="1"/>
  <c r="H212" i="4" s="1"/>
  <c r="F213" i="4"/>
  <c r="F214" i="4"/>
  <c r="F215" i="4"/>
  <c r="G215" i="4" s="1"/>
  <c r="H215" i="4" s="1"/>
  <c r="F216" i="4"/>
  <c r="F217" i="4"/>
  <c r="F218" i="4"/>
  <c r="G218" i="4" s="1"/>
  <c r="H218" i="4" s="1"/>
  <c r="F219" i="4"/>
  <c r="F220" i="4"/>
  <c r="F221" i="4"/>
  <c r="G221" i="4" s="1"/>
  <c r="H221" i="4" s="1"/>
  <c r="F222" i="4"/>
  <c r="F223" i="4"/>
  <c r="F224" i="4"/>
  <c r="G224" i="4" s="1"/>
  <c r="H224" i="4" s="1"/>
  <c r="F225" i="4"/>
  <c r="F226" i="4"/>
  <c r="F227" i="4"/>
  <c r="G227" i="4" s="1"/>
  <c r="H227" i="4" s="1"/>
  <c r="F228" i="4"/>
  <c r="F229" i="4"/>
  <c r="F230" i="4"/>
  <c r="G230" i="4" s="1"/>
  <c r="H230" i="4" s="1"/>
  <c r="F231" i="4"/>
  <c r="F232" i="4"/>
  <c r="F233" i="4"/>
  <c r="G233" i="4" s="1"/>
  <c r="H233" i="4" s="1"/>
  <c r="F234" i="4"/>
  <c r="F235" i="4"/>
  <c r="F236" i="4"/>
  <c r="G236" i="4" s="1"/>
  <c r="H236" i="4" s="1"/>
  <c r="F237" i="4"/>
  <c r="F238" i="4"/>
  <c r="F239" i="4"/>
  <c r="G239" i="4" s="1"/>
  <c r="H239" i="4" s="1"/>
  <c r="F240" i="4"/>
  <c r="F241" i="4"/>
  <c r="F242" i="4"/>
  <c r="G242" i="4" s="1"/>
  <c r="H242" i="4" s="1"/>
  <c r="F243" i="4"/>
  <c r="F244" i="4"/>
  <c r="F245" i="4"/>
  <c r="G245" i="4" s="1"/>
  <c r="H245" i="4" s="1"/>
  <c r="F246" i="4"/>
  <c r="F247" i="4"/>
  <c r="F249" i="4"/>
  <c r="G249" i="4" s="1"/>
  <c r="F250" i="4"/>
  <c r="F251" i="4"/>
  <c r="F252" i="4"/>
  <c r="G252" i="4" s="1"/>
  <c r="H252" i="4" s="1"/>
  <c r="F253" i="4"/>
  <c r="F254" i="4"/>
  <c r="F255" i="4"/>
  <c r="G255" i="4" s="1"/>
  <c r="H255" i="4" s="1"/>
  <c r="F256" i="4"/>
  <c r="F257" i="4"/>
  <c r="F258" i="4"/>
  <c r="G258" i="4" s="1"/>
  <c r="H258" i="4" s="1"/>
  <c r="F259" i="4"/>
  <c r="F260" i="4"/>
  <c r="F261" i="4"/>
  <c r="G261" i="4" s="1"/>
  <c r="H261" i="4" s="1"/>
  <c r="F262" i="4"/>
  <c r="F263" i="4"/>
  <c r="F264" i="4"/>
  <c r="G264" i="4" s="1"/>
  <c r="H264" i="4" s="1"/>
  <c r="F265" i="4"/>
  <c r="F266" i="4"/>
  <c r="F267" i="4"/>
  <c r="G267" i="4" s="1"/>
  <c r="H267" i="4" s="1"/>
  <c r="F268" i="4"/>
  <c r="F269" i="4"/>
  <c r="F270" i="4"/>
  <c r="G270" i="4" s="1"/>
  <c r="H270" i="4" s="1"/>
  <c r="F271" i="4"/>
  <c r="F272" i="4"/>
  <c r="F273" i="4"/>
  <c r="G273" i="4" s="1"/>
  <c r="H273" i="4" s="1"/>
  <c r="F274" i="4"/>
  <c r="F275" i="4"/>
  <c r="F276" i="4"/>
  <c r="F277" i="4"/>
  <c r="F278" i="4"/>
  <c r="G278" i="4" s="1"/>
  <c r="H278" i="4" s="1"/>
  <c r="F279" i="4"/>
  <c r="G279" i="4" s="1"/>
  <c r="H279" i="4" s="1"/>
  <c r="F280" i="4"/>
  <c r="F281" i="4"/>
  <c r="F282" i="4"/>
  <c r="F284" i="4"/>
  <c r="F285" i="4"/>
  <c r="G285" i="4" s="1"/>
  <c r="H285" i="4" s="1"/>
  <c r="F286" i="4"/>
  <c r="G286" i="4" s="1"/>
  <c r="H286" i="4" s="1"/>
  <c r="F287" i="4"/>
  <c r="F288" i="4"/>
  <c r="G288" i="4" s="1"/>
  <c r="H288" i="4" s="1"/>
  <c r="F289" i="4"/>
  <c r="F290" i="4"/>
  <c r="F291" i="4"/>
  <c r="G291" i="4" s="1"/>
  <c r="H291" i="4" s="1"/>
  <c r="F292" i="4"/>
  <c r="G292" i="4" s="1"/>
  <c r="H292" i="4" s="1"/>
  <c r="F293" i="4"/>
  <c r="F294" i="4"/>
  <c r="G294" i="4" s="1"/>
  <c r="H294" i="4" s="1"/>
  <c r="F295" i="4"/>
  <c r="F297" i="4"/>
  <c r="F298" i="4"/>
  <c r="G298" i="4" s="1"/>
  <c r="H298" i="4" s="1"/>
  <c r="F299" i="4"/>
  <c r="G299" i="4" s="1"/>
  <c r="H299" i="4" s="1"/>
  <c r="F300" i="4"/>
  <c r="F301" i="4"/>
  <c r="G301" i="4" s="1"/>
  <c r="H301" i="4" s="1"/>
  <c r="F302" i="4"/>
  <c r="F303" i="4"/>
  <c r="F304" i="4"/>
  <c r="F305" i="4"/>
  <c r="F306" i="4"/>
  <c r="F307" i="4"/>
  <c r="G307" i="4" s="1"/>
  <c r="H307" i="4" s="1"/>
  <c r="F309" i="4"/>
  <c r="F310" i="4"/>
  <c r="F311" i="4"/>
  <c r="G311" i="4" s="1"/>
  <c r="H311" i="4" s="1"/>
  <c r="F312" i="4"/>
  <c r="G312" i="4" s="1"/>
  <c r="H312" i="4" s="1"/>
  <c r="F313" i="4"/>
  <c r="F314" i="4"/>
  <c r="G314" i="4" s="1"/>
  <c r="H314" i="4" s="1"/>
  <c r="F315" i="4"/>
  <c r="F316" i="4"/>
  <c r="F317" i="4"/>
  <c r="G317" i="4" s="1"/>
  <c r="H317" i="4" s="1"/>
  <c r="F318" i="4"/>
  <c r="G318" i="4" s="1"/>
  <c r="H318" i="4" s="1"/>
  <c r="F319" i="4"/>
  <c r="F320" i="4"/>
  <c r="G320" i="4" s="1"/>
  <c r="H320" i="4" s="1"/>
  <c r="F321" i="4"/>
  <c r="F322" i="4"/>
  <c r="F323" i="4"/>
  <c r="G323" i="4" s="1"/>
  <c r="H323" i="4" s="1"/>
  <c r="F324" i="4"/>
  <c r="G324" i="4" s="1"/>
  <c r="H324" i="4" s="1"/>
  <c r="F325" i="4"/>
  <c r="F326" i="4"/>
  <c r="G326" i="4" s="1"/>
  <c r="H326" i="4" s="1"/>
  <c r="F328" i="4"/>
  <c r="F330" i="4"/>
  <c r="F331" i="4"/>
  <c r="G331" i="4" s="1"/>
  <c r="H331" i="4" s="1"/>
  <c r="F332" i="4"/>
  <c r="G332" i="4" s="1"/>
  <c r="H332" i="4" s="1"/>
  <c r="F333" i="4"/>
  <c r="F334" i="4"/>
  <c r="G334" i="4" s="1"/>
  <c r="H334" i="4" s="1"/>
  <c r="F335" i="4"/>
  <c r="F337" i="4"/>
  <c r="F338" i="4"/>
  <c r="G338" i="4" s="1"/>
  <c r="H338" i="4" s="1"/>
  <c r="F339" i="4"/>
  <c r="G339" i="4" s="1"/>
  <c r="H339" i="4" s="1"/>
  <c r="F340" i="4"/>
  <c r="F341" i="4"/>
  <c r="G341" i="4" s="1"/>
  <c r="H341" i="4" s="1"/>
  <c r="F342" i="4"/>
  <c r="F343" i="4"/>
  <c r="F344" i="4"/>
  <c r="G344" i="4" s="1"/>
  <c r="H344" i="4" s="1"/>
  <c r="F345" i="4"/>
  <c r="G345" i="4" s="1"/>
  <c r="H345" i="4" s="1"/>
  <c r="F347" i="4"/>
  <c r="F348" i="4"/>
  <c r="G348" i="4" s="1"/>
  <c r="H348" i="4" s="1"/>
  <c r="F349" i="4"/>
  <c r="F350" i="4"/>
  <c r="F351" i="4"/>
  <c r="G351" i="4" s="1"/>
  <c r="H351" i="4" s="1"/>
  <c r="F353" i="4"/>
  <c r="G353" i="4" s="1"/>
  <c r="F354" i="4"/>
  <c r="F355" i="4"/>
  <c r="F356" i="4"/>
  <c r="F357" i="4"/>
  <c r="F358" i="4"/>
  <c r="G358" i="4" s="1"/>
  <c r="H358" i="4" s="1"/>
  <c r="F359" i="4"/>
  <c r="G359" i="4" s="1"/>
  <c r="H359" i="4" s="1"/>
  <c r="F360" i="4"/>
  <c r="F361" i="4"/>
  <c r="F362" i="4"/>
  <c r="F364" i="4"/>
  <c r="F365" i="4"/>
  <c r="G365" i="4" s="1"/>
  <c r="H365" i="4" s="1"/>
  <c r="F366" i="4"/>
  <c r="G366" i="4" s="1"/>
  <c r="H366" i="4" s="1"/>
  <c r="F367" i="4"/>
  <c r="F368" i="4"/>
  <c r="F370" i="4"/>
  <c r="F371" i="4"/>
  <c r="F372" i="4"/>
  <c r="G372" i="4" s="1"/>
  <c r="H372" i="4" s="1"/>
  <c r="F373" i="4"/>
  <c r="G373" i="4" s="1"/>
  <c r="H373" i="4" s="1"/>
  <c r="F374" i="4"/>
  <c r="F375" i="4"/>
  <c r="F376" i="4"/>
  <c r="F377" i="4"/>
  <c r="F378" i="4"/>
  <c r="G378" i="4" s="1"/>
  <c r="H378" i="4" s="1"/>
  <c r="F380" i="4"/>
  <c r="G380" i="4" s="1"/>
  <c r="F381" i="4"/>
  <c r="F382" i="4"/>
  <c r="F383" i="4"/>
  <c r="F385" i="4"/>
  <c r="F386" i="4"/>
  <c r="G386" i="4" s="1"/>
  <c r="H386" i="4" s="1"/>
  <c r="F387" i="4"/>
  <c r="G387" i="4" s="1"/>
  <c r="H387" i="4" s="1"/>
  <c r="F388" i="4"/>
  <c r="F390" i="4"/>
  <c r="F391" i="4"/>
  <c r="F392" i="4"/>
  <c r="F394" i="4"/>
  <c r="G394" i="4" s="1"/>
  <c r="G392" i="4"/>
  <c r="H392" i="4" s="1"/>
  <c r="G391" i="4"/>
  <c r="H391" i="4" s="1"/>
  <c r="G390" i="4"/>
  <c r="G388" i="4"/>
  <c r="H388" i="4" s="1"/>
  <c r="G385" i="4"/>
  <c r="G383" i="4"/>
  <c r="H383" i="4" s="1"/>
  <c r="G382" i="4"/>
  <c r="H382" i="4" s="1"/>
  <c r="G381" i="4"/>
  <c r="H381" i="4" s="1"/>
  <c r="G377" i="4"/>
  <c r="H377" i="4" s="1"/>
  <c r="G376" i="4"/>
  <c r="H376" i="4" s="1"/>
  <c r="G375" i="4"/>
  <c r="H375" i="4" s="1"/>
  <c r="G374" i="4"/>
  <c r="H374" i="4" s="1"/>
  <c r="G371" i="4"/>
  <c r="H371" i="4" s="1"/>
  <c r="G370" i="4"/>
  <c r="G368" i="4"/>
  <c r="H368" i="4" s="1"/>
  <c r="G367" i="4"/>
  <c r="H367" i="4" s="1"/>
  <c r="G364" i="4"/>
  <c r="G362" i="4"/>
  <c r="H362" i="4" s="1"/>
  <c r="G361" i="4"/>
  <c r="H361" i="4" s="1"/>
  <c r="G360" i="4"/>
  <c r="H360" i="4" s="1"/>
  <c r="G357" i="4"/>
  <c r="H357" i="4" s="1"/>
  <c r="G356" i="4"/>
  <c r="H356" i="4" s="1"/>
  <c r="G355" i="4"/>
  <c r="H355" i="4" s="1"/>
  <c r="G354" i="4"/>
  <c r="H354" i="4" s="1"/>
  <c r="G350" i="4"/>
  <c r="H350" i="4" s="1"/>
  <c r="G349" i="4"/>
  <c r="H349" i="4" s="1"/>
  <c r="G347" i="4"/>
  <c r="G343" i="4"/>
  <c r="H343" i="4" s="1"/>
  <c r="G342" i="4"/>
  <c r="H342" i="4" s="1"/>
  <c r="G340" i="4"/>
  <c r="H340" i="4" s="1"/>
  <c r="G337" i="4"/>
  <c r="G335" i="4"/>
  <c r="H335" i="4" s="1"/>
  <c r="G333" i="4"/>
  <c r="H333" i="4" s="1"/>
  <c r="G330" i="4"/>
  <c r="G328" i="4"/>
  <c r="H328" i="4" s="1"/>
  <c r="G325" i="4"/>
  <c r="H325" i="4" s="1"/>
  <c r="G322" i="4"/>
  <c r="H322" i="4" s="1"/>
  <c r="G321" i="4"/>
  <c r="H321" i="4" s="1"/>
  <c r="G319" i="4"/>
  <c r="H319" i="4" s="1"/>
  <c r="G316" i="4"/>
  <c r="H316" i="4" s="1"/>
  <c r="G315" i="4"/>
  <c r="H315" i="4" s="1"/>
  <c r="G313" i="4"/>
  <c r="H313" i="4" s="1"/>
  <c r="G310" i="4"/>
  <c r="H310" i="4" s="1"/>
  <c r="G309" i="4"/>
  <c r="H309" i="4" s="1"/>
  <c r="G306" i="4"/>
  <c r="H306" i="4" s="1"/>
  <c r="D305" i="4"/>
  <c r="D304" i="4"/>
  <c r="G303" i="4"/>
  <c r="H303" i="4" s="1"/>
  <c r="G302" i="4"/>
  <c r="H302" i="4" s="1"/>
  <c r="G300" i="4"/>
  <c r="H300" i="4" s="1"/>
  <c r="G297" i="4"/>
  <c r="H297" i="4" s="1"/>
  <c r="G295" i="4"/>
  <c r="H295" i="4" s="1"/>
  <c r="G293" i="4"/>
  <c r="H293" i="4" s="1"/>
  <c r="G290" i="4"/>
  <c r="H290" i="4" s="1"/>
  <c r="G289" i="4"/>
  <c r="H289" i="4" s="1"/>
  <c r="G287" i="4"/>
  <c r="H287" i="4" s="1"/>
  <c r="G284" i="4"/>
  <c r="H284" i="4" s="1"/>
  <c r="G282" i="4"/>
  <c r="H282" i="4" s="1"/>
  <c r="G281" i="4"/>
  <c r="H281" i="4" s="1"/>
  <c r="G280" i="4"/>
  <c r="H280" i="4" s="1"/>
  <c r="G277" i="4"/>
  <c r="H277" i="4" s="1"/>
  <c r="G276" i="4"/>
  <c r="H276" i="4" s="1"/>
  <c r="G275" i="4"/>
  <c r="H275" i="4" s="1"/>
  <c r="G274" i="4"/>
  <c r="H274" i="4" s="1"/>
  <c r="G272" i="4"/>
  <c r="H272" i="4" s="1"/>
  <c r="G271" i="4"/>
  <c r="H271" i="4" s="1"/>
  <c r="G269" i="4"/>
  <c r="H269" i="4" s="1"/>
  <c r="G268" i="4"/>
  <c r="H268" i="4" s="1"/>
  <c r="G266" i="4"/>
  <c r="H266" i="4" s="1"/>
  <c r="G265" i="4"/>
  <c r="H265" i="4" s="1"/>
  <c r="G263" i="4"/>
  <c r="H263" i="4" s="1"/>
  <c r="G262" i="4"/>
  <c r="H262" i="4" s="1"/>
  <c r="G260" i="4"/>
  <c r="H260" i="4" s="1"/>
  <c r="G259" i="4"/>
  <c r="H259" i="4" s="1"/>
  <c r="G257" i="4"/>
  <c r="H257" i="4" s="1"/>
  <c r="G256" i="4"/>
  <c r="H256" i="4" s="1"/>
  <c r="G254" i="4"/>
  <c r="H254" i="4" s="1"/>
  <c r="G253" i="4"/>
  <c r="H253" i="4" s="1"/>
  <c r="G251" i="4"/>
  <c r="H251" i="4" s="1"/>
  <c r="G250" i="4"/>
  <c r="H250" i="4" s="1"/>
  <c r="G247" i="4"/>
  <c r="H247" i="4" s="1"/>
  <c r="G246" i="4"/>
  <c r="H246" i="4" s="1"/>
  <c r="G244" i="4"/>
  <c r="H244" i="4" s="1"/>
  <c r="G243" i="4"/>
  <c r="H243" i="4" s="1"/>
  <c r="G241" i="4"/>
  <c r="H241" i="4" s="1"/>
  <c r="G240" i="4"/>
  <c r="H240" i="4" s="1"/>
  <c r="G238" i="4"/>
  <c r="H238" i="4" s="1"/>
  <c r="G237" i="4"/>
  <c r="H237" i="4" s="1"/>
  <c r="G235" i="4"/>
  <c r="H235" i="4" s="1"/>
  <c r="G234" i="4"/>
  <c r="H234" i="4" s="1"/>
  <c r="G232" i="4"/>
  <c r="H232" i="4" s="1"/>
  <c r="G231" i="4"/>
  <c r="H231" i="4" s="1"/>
  <c r="G229" i="4"/>
  <c r="H229" i="4" s="1"/>
  <c r="G228" i="4"/>
  <c r="H228" i="4" s="1"/>
  <c r="G226" i="4"/>
  <c r="H226" i="4" s="1"/>
  <c r="G225" i="4"/>
  <c r="H225" i="4" s="1"/>
  <c r="G223" i="4"/>
  <c r="H223" i="4" s="1"/>
  <c r="G222" i="4"/>
  <c r="H222" i="4" s="1"/>
  <c r="G220" i="4"/>
  <c r="H220" i="4" s="1"/>
  <c r="G219" i="4"/>
  <c r="H219" i="4" s="1"/>
  <c r="G217" i="4"/>
  <c r="H217" i="4" s="1"/>
  <c r="G216" i="4"/>
  <c r="H216" i="4" s="1"/>
  <c r="G214" i="4"/>
  <c r="H214" i="4" s="1"/>
  <c r="G213" i="4"/>
  <c r="H213" i="4" s="1"/>
  <c r="G211" i="4"/>
  <c r="H211" i="4" s="1"/>
  <c r="G210" i="4"/>
  <c r="H210" i="4" s="1"/>
  <c r="G208" i="4"/>
  <c r="G207" i="4"/>
  <c r="H207" i="4" s="1"/>
  <c r="H203" i="4"/>
  <c r="H202" i="4"/>
  <c r="H201" i="4"/>
  <c r="G200" i="4"/>
  <c r="H200" i="4" s="1"/>
  <c r="G199" i="4"/>
  <c r="H199" i="4" s="1"/>
  <c r="D197" i="4"/>
  <c r="G197" i="4" s="1"/>
  <c r="H197" i="4" s="1"/>
  <c r="G196" i="4"/>
  <c r="H196" i="4" s="1"/>
  <c r="G194" i="4"/>
  <c r="H194" i="4" s="1"/>
  <c r="G193" i="4"/>
  <c r="H193" i="4" s="1"/>
  <c r="G191" i="4"/>
  <c r="H191" i="4" s="1"/>
  <c r="G189" i="4"/>
  <c r="H189" i="4" s="1"/>
  <c r="D186" i="4"/>
  <c r="G186" i="4" s="1"/>
  <c r="H186" i="4" s="1"/>
  <c r="D185" i="4"/>
  <c r="G185" i="4" s="1"/>
  <c r="H185" i="4" s="1"/>
  <c r="D184" i="4"/>
  <c r="G182" i="4"/>
  <c r="H182" i="4" s="1"/>
  <c r="G181" i="4"/>
  <c r="G179" i="4" s="1"/>
  <c r="H179" i="4" s="1"/>
  <c r="D178" i="4"/>
  <c r="D177" i="4"/>
  <c r="G177" i="4" s="1"/>
  <c r="H177" i="4" s="1"/>
  <c r="D176" i="4"/>
  <c r="G174" i="4"/>
  <c r="H173" i="4"/>
  <c r="D171" i="4"/>
  <c r="D170" i="4"/>
  <c r="D169" i="4"/>
  <c r="G164" i="4"/>
  <c r="H164" i="4" s="1"/>
  <c r="G161" i="4"/>
  <c r="H161" i="4" s="1"/>
  <c r="G160" i="4"/>
  <c r="H160" i="4" s="1"/>
  <c r="H159" i="4"/>
  <c r="G158" i="4"/>
  <c r="H158" i="4" s="1"/>
  <c r="G155" i="4"/>
  <c r="H155" i="4" s="1"/>
  <c r="G154" i="4"/>
  <c r="H154" i="4" s="1"/>
  <c r="G150" i="4"/>
  <c r="H150" i="4" s="1"/>
  <c r="G147" i="4"/>
  <c r="H147" i="4" s="1"/>
  <c r="G145" i="4"/>
  <c r="H145" i="4" s="1"/>
  <c r="G142" i="4"/>
  <c r="H142" i="4" s="1"/>
  <c r="G139" i="4"/>
  <c r="H139" i="4" s="1"/>
  <c r="D136" i="4"/>
  <c r="G136" i="4" s="1"/>
  <c r="H136" i="4" s="1"/>
  <c r="D135" i="4"/>
  <c r="G135" i="4" s="1"/>
  <c r="H135" i="4" s="1"/>
  <c r="D134" i="4"/>
  <c r="G134" i="4" s="1"/>
  <c r="H134" i="4" s="1"/>
  <c r="D133" i="4"/>
  <c r="D132" i="4"/>
  <c r="D131" i="4"/>
  <c r="G131" i="4" s="1"/>
  <c r="H131" i="4" s="1"/>
  <c r="D129" i="4"/>
  <c r="G129" i="4" s="1"/>
  <c r="H129" i="4" s="1"/>
  <c r="G128" i="4"/>
  <c r="H128" i="4" s="1"/>
  <c r="D127" i="4"/>
  <c r="G123" i="4"/>
  <c r="H123" i="4" s="1"/>
  <c r="G122" i="4"/>
  <c r="H122" i="4" s="1"/>
  <c r="G121" i="4"/>
  <c r="H121" i="4" s="1"/>
  <c r="D119" i="4"/>
  <c r="D118" i="4"/>
  <c r="G115" i="4"/>
  <c r="H115" i="4" s="1"/>
  <c r="G114" i="4"/>
  <c r="H114" i="4" s="1"/>
  <c r="D112" i="4"/>
  <c r="G112" i="4" s="1"/>
  <c r="H112" i="4" s="1"/>
  <c r="G107" i="4"/>
  <c r="H107" i="4" s="1"/>
  <c r="G106" i="4"/>
  <c r="H106" i="4" s="1"/>
  <c r="G105" i="4"/>
  <c r="H105" i="4" s="1"/>
  <c r="D103" i="4"/>
  <c r="D102" i="4"/>
  <c r="H101" i="4"/>
  <c r="D100" i="4"/>
  <c r="G97" i="4"/>
  <c r="H97" i="4" s="1"/>
  <c r="G92" i="4"/>
  <c r="H92" i="4" s="1"/>
  <c r="G91" i="4"/>
  <c r="G90" i="4"/>
  <c r="H90" i="4" s="1"/>
  <c r="G85" i="4"/>
  <c r="H85" i="4" s="1"/>
  <c r="G84" i="4"/>
  <c r="H84" i="4" s="1"/>
  <c r="G82" i="4"/>
  <c r="H82" i="4" s="1"/>
  <c r="G78" i="4"/>
  <c r="H78" i="4" s="1"/>
  <c r="G76" i="4"/>
  <c r="H76" i="4" s="1"/>
  <c r="G75" i="4"/>
  <c r="H75" i="4" s="1"/>
  <c r="G71" i="4"/>
  <c r="H71" i="4" s="1"/>
  <c r="G70" i="4"/>
  <c r="G69" i="4"/>
  <c r="H69" i="4" s="1"/>
  <c r="G64" i="4"/>
  <c r="H64" i="4" s="1"/>
  <c r="G63" i="4"/>
  <c r="H63" i="4" s="1"/>
  <c r="G62" i="4"/>
  <c r="H62" i="4" s="1"/>
  <c r="G57" i="4"/>
  <c r="H57" i="4" s="1"/>
  <c r="G56" i="4"/>
  <c r="H56" i="4" s="1"/>
  <c r="G55" i="4"/>
  <c r="H55" i="4" s="1"/>
  <c r="G50" i="4"/>
  <c r="H50" i="4" s="1"/>
  <c r="G49" i="4"/>
  <c r="H49" i="4" s="1"/>
  <c r="G48" i="4"/>
  <c r="H48" i="4" s="1"/>
  <c r="G43" i="4"/>
  <c r="H43" i="4" s="1"/>
  <c r="G42" i="4"/>
  <c r="H42" i="4" s="1"/>
  <c r="G41" i="4"/>
  <c r="H41" i="4" s="1"/>
  <c r="G37" i="4"/>
  <c r="H37" i="4" s="1"/>
  <c r="G36" i="4"/>
  <c r="H36" i="4" s="1"/>
  <c r="G35" i="4"/>
  <c r="G30" i="4"/>
  <c r="H30" i="4" s="1"/>
  <c r="G29" i="4"/>
  <c r="H29" i="4" s="1"/>
  <c r="G27" i="4"/>
  <c r="H27" i="4" s="1"/>
  <c r="G23" i="4"/>
  <c r="H23" i="4" s="1"/>
  <c r="G22" i="4"/>
  <c r="H22" i="4" s="1"/>
  <c r="G21" i="4"/>
  <c r="H21" i="4" s="1"/>
  <c r="G16" i="4"/>
  <c r="H16" i="4" s="1"/>
  <c r="G15" i="4"/>
  <c r="H15" i="4" s="1"/>
  <c r="H12" i="4"/>
  <c r="H10" i="4"/>
  <c r="D9" i="4"/>
  <c r="G9" i="4" s="1"/>
  <c r="D7" i="4"/>
  <c r="G7" i="4" s="1"/>
  <c r="H7" i="4" s="1"/>
  <c r="D6" i="4"/>
  <c r="L24" i="3"/>
  <c r="L23" i="3"/>
  <c r="J23" i="3"/>
  <c r="H23" i="3"/>
  <c r="L22" i="3"/>
  <c r="J22" i="3"/>
  <c r="H22" i="3"/>
  <c r="L21" i="3"/>
  <c r="J21" i="3"/>
  <c r="L20" i="3"/>
  <c r="J20" i="3"/>
  <c r="H20" i="3"/>
  <c r="F20" i="3"/>
  <c r="L19" i="3"/>
  <c r="J19" i="3"/>
  <c r="H19" i="3"/>
  <c r="F19" i="3"/>
  <c r="L18" i="3"/>
  <c r="J18" i="3"/>
  <c r="H18" i="3"/>
  <c r="F18" i="3"/>
  <c r="L17" i="3"/>
  <c r="L16" i="3"/>
  <c r="L15" i="3"/>
  <c r="L14" i="3"/>
  <c r="J14" i="3"/>
  <c r="H14" i="3"/>
  <c r="L13" i="3"/>
  <c r="J13" i="3"/>
  <c r="L12" i="3"/>
  <c r="J12" i="3"/>
  <c r="L11" i="3"/>
  <c r="J11" i="3"/>
  <c r="H11" i="3"/>
  <c r="L10" i="3"/>
  <c r="J10" i="3"/>
  <c r="L9" i="3"/>
  <c r="J9" i="3"/>
  <c r="H9" i="3"/>
  <c r="J8" i="3"/>
  <c r="H8" i="3"/>
  <c r="F8" i="3"/>
  <c r="B8" i="3"/>
  <c r="D21" i="3"/>
  <c r="D22" i="3"/>
  <c r="D23" i="3"/>
  <c r="D24" i="3"/>
  <c r="D20" i="3"/>
  <c r="A21" i="3"/>
  <c r="B21" i="3"/>
  <c r="A22" i="3"/>
  <c r="B22" i="3"/>
  <c r="A23" i="3"/>
  <c r="B23" i="3"/>
  <c r="A24" i="3"/>
  <c r="B24" i="3"/>
  <c r="B20" i="3"/>
  <c r="A20" i="3"/>
  <c r="D19" i="3"/>
  <c r="B19" i="3"/>
  <c r="A19" i="3"/>
  <c r="D18" i="3"/>
  <c r="D17" i="3"/>
  <c r="A18" i="3"/>
  <c r="B18" i="3"/>
  <c r="B17" i="3"/>
  <c r="A17" i="3"/>
  <c r="D16" i="3"/>
  <c r="B16" i="3"/>
  <c r="A16" i="3"/>
  <c r="D15" i="3"/>
  <c r="B15" i="3"/>
  <c r="A15" i="3"/>
  <c r="D13" i="3"/>
  <c r="D14" i="3"/>
  <c r="A14" i="3"/>
  <c r="B14" i="3"/>
  <c r="A13" i="3"/>
  <c r="B13" i="3"/>
  <c r="D12" i="3"/>
  <c r="A12" i="3"/>
  <c r="B12" i="3"/>
  <c r="D11" i="3"/>
  <c r="A11" i="3"/>
  <c r="B11" i="3"/>
  <c r="A10" i="3"/>
  <c r="B10" i="3"/>
  <c r="D10" i="3"/>
  <c r="D9" i="3"/>
  <c r="B9" i="3"/>
  <c r="A9" i="3"/>
  <c r="D8" i="3"/>
  <c r="B6" i="2"/>
  <c r="B7" i="3" s="1"/>
  <c r="A6" i="2"/>
  <c r="A7" i="3" s="1"/>
  <c r="B5" i="2"/>
  <c r="B6" i="3" s="1"/>
  <c r="A5" i="2"/>
  <c r="A6" i="3" s="1"/>
  <c r="H141" i="4" l="1"/>
  <c r="G140" i="4"/>
  <c r="H140" i="4" s="1"/>
  <c r="G176" i="4"/>
  <c r="H176" i="4" s="1"/>
  <c r="G304" i="4"/>
  <c r="G184" i="4"/>
  <c r="G183" i="4" s="1"/>
  <c r="H183" i="4" s="1"/>
  <c r="G103" i="4"/>
  <c r="H103" i="4" s="1"/>
  <c r="G171" i="4"/>
  <c r="H171" i="4" s="1"/>
  <c r="G119" i="4"/>
  <c r="H119" i="4" s="1"/>
  <c r="G127" i="4"/>
  <c r="H127" i="4" s="1"/>
  <c r="G59" i="4"/>
  <c r="H59" i="4" s="1"/>
  <c r="G165" i="4"/>
  <c r="H165" i="4" s="1"/>
  <c r="H166" i="4"/>
  <c r="H148" i="4"/>
  <c r="G146" i="4"/>
  <c r="H146" i="4" s="1"/>
  <c r="G17" i="4"/>
  <c r="H17" i="4" s="1"/>
  <c r="G5" i="4"/>
  <c r="G132" i="4"/>
  <c r="H132" i="4" s="1"/>
  <c r="G305" i="4"/>
  <c r="H305" i="4" s="1"/>
  <c r="G102" i="4"/>
  <c r="H102" i="4" s="1"/>
  <c r="G170" i="4"/>
  <c r="H170" i="4" s="1"/>
  <c r="H47" i="4"/>
  <c r="G45" i="4"/>
  <c r="H45" i="4" s="1"/>
  <c r="H70" i="4"/>
  <c r="G68" i="4"/>
  <c r="H68" i="4" s="1"/>
  <c r="G94" i="4"/>
  <c r="H94" i="4" s="1"/>
  <c r="H95" i="4"/>
  <c r="G8" i="4"/>
  <c r="H8" i="4" s="1"/>
  <c r="H9" i="4"/>
  <c r="H35" i="4"/>
  <c r="G33" i="4"/>
  <c r="H33" i="4" s="1"/>
  <c r="G52" i="4"/>
  <c r="H52" i="4" s="1"/>
  <c r="H53" i="4"/>
  <c r="H91" i="4"/>
  <c r="G89" i="4"/>
  <c r="H89" i="4" s="1"/>
  <c r="G14" i="4"/>
  <c r="H380" i="4"/>
  <c r="G379" i="4"/>
  <c r="H379" i="4" s="1"/>
  <c r="H61" i="4"/>
  <c r="G113" i="4"/>
  <c r="H113" i="4" s="1"/>
  <c r="H184" i="4"/>
  <c r="G111" i="4"/>
  <c r="H111" i="4" s="1"/>
  <c r="G118" i="4"/>
  <c r="H181" i="4"/>
  <c r="H330" i="4"/>
  <c r="G329" i="4"/>
  <c r="H329" i="4" s="1"/>
  <c r="G346" i="4"/>
  <c r="H346" i="4" s="1"/>
  <c r="H347" i="4"/>
  <c r="H126" i="4"/>
  <c r="H6" i="4"/>
  <c r="G28" i="4"/>
  <c r="H28" i="4" s="1"/>
  <c r="G100" i="4"/>
  <c r="G120" i="4"/>
  <c r="H120" i="4" s="1"/>
  <c r="G138" i="4"/>
  <c r="G248" i="4"/>
  <c r="H248" i="4" s="1"/>
  <c r="H249" i="4"/>
  <c r="G83" i="4"/>
  <c r="H83" i="4" s="1"/>
  <c r="H174" i="4"/>
  <c r="G172" i="4"/>
  <c r="H172" i="4" s="1"/>
  <c r="H18" i="4"/>
  <c r="G77" i="4"/>
  <c r="H77" i="4" s="1"/>
  <c r="G133" i="4"/>
  <c r="H133" i="4" s="1"/>
  <c r="G152" i="4"/>
  <c r="H153" i="4"/>
  <c r="G190" i="4"/>
  <c r="H190" i="4" s="1"/>
  <c r="G205" i="4"/>
  <c r="H208" i="4"/>
  <c r="G336" i="4"/>
  <c r="H336" i="4" s="1"/>
  <c r="H337" i="4"/>
  <c r="G363" i="4"/>
  <c r="H363" i="4" s="1"/>
  <c r="H364" i="4"/>
  <c r="G389" i="4"/>
  <c r="H389" i="4" s="1"/>
  <c r="H390" i="4"/>
  <c r="G144" i="4"/>
  <c r="H144" i="4" s="1"/>
  <c r="G187" i="4"/>
  <c r="H187" i="4" s="1"/>
  <c r="H353" i="4"/>
  <c r="G352" i="4"/>
  <c r="H352" i="4" s="1"/>
  <c r="G169" i="4"/>
  <c r="G283" i="4"/>
  <c r="H283" i="4" s="1"/>
  <c r="G308" i="4"/>
  <c r="H308" i="4" s="1"/>
  <c r="G178" i="4"/>
  <c r="H178" i="4" s="1"/>
  <c r="H304" i="4"/>
  <c r="G369" i="4"/>
  <c r="H369" i="4" s="1"/>
  <c r="H370" i="4"/>
  <c r="G384" i="4"/>
  <c r="H384" i="4" s="1"/>
  <c r="H385" i="4"/>
  <c r="G393" i="4"/>
  <c r="H393" i="4" s="1"/>
  <c r="H394" i="4"/>
  <c r="F298" i="1"/>
  <c r="F297" i="1"/>
  <c r="F181" i="1"/>
  <c r="F182" i="1"/>
  <c r="F180" i="1"/>
  <c r="F173" i="1"/>
  <c r="F174" i="1"/>
  <c r="F172" i="1"/>
  <c r="F166" i="1"/>
  <c r="F167" i="1"/>
  <c r="F165" i="1"/>
  <c r="F193" i="1"/>
  <c r="F133" i="1"/>
  <c r="F130" i="1"/>
  <c r="F129" i="1"/>
  <c r="F132" i="1"/>
  <c r="F131" i="1"/>
  <c r="F128" i="1"/>
  <c r="F126" i="1"/>
  <c r="F124" i="1"/>
  <c r="F116" i="1"/>
  <c r="F115" i="1"/>
  <c r="F109" i="1"/>
  <c r="F100" i="1"/>
  <c r="F99" i="1"/>
  <c r="F98" i="1"/>
  <c r="G13" i="1"/>
  <c r="F7" i="1"/>
  <c r="F6" i="1"/>
  <c r="F9" i="1"/>
  <c r="G296" i="4" l="1"/>
  <c r="H296" i="4" s="1"/>
  <c r="H5" i="4"/>
  <c r="G125" i="4"/>
  <c r="H125" i="4" s="1"/>
  <c r="G175" i="4"/>
  <c r="H175" i="4" s="1"/>
  <c r="H152" i="4"/>
  <c r="G151" i="4"/>
  <c r="H151" i="4" s="1"/>
  <c r="G13" i="4"/>
  <c r="H13" i="4" s="1"/>
  <c r="H14" i="4"/>
  <c r="G99" i="4"/>
  <c r="H100" i="4"/>
  <c r="G130" i="4"/>
  <c r="H130" i="4" s="1"/>
  <c r="G327" i="4"/>
  <c r="H327" i="4" s="1"/>
  <c r="H169" i="4"/>
  <c r="G168" i="4"/>
  <c r="G204" i="4"/>
  <c r="H204" i="4" s="1"/>
  <c r="H205" i="4"/>
  <c r="H138" i="4"/>
  <c r="G137" i="4"/>
  <c r="H137" i="4" s="1"/>
  <c r="G117" i="4"/>
  <c r="H117" i="4" s="1"/>
  <c r="H118" i="4"/>
  <c r="H387" i="1"/>
  <c r="I387" i="1" s="1"/>
  <c r="H385" i="1"/>
  <c r="I385" i="1" s="1"/>
  <c r="J385" i="1" s="1"/>
  <c r="H384" i="1"/>
  <c r="I384" i="1" s="1"/>
  <c r="J384" i="1" s="1"/>
  <c r="H383" i="1"/>
  <c r="I383" i="1" s="1"/>
  <c r="H381" i="1"/>
  <c r="I381" i="1" s="1"/>
  <c r="J381" i="1" s="1"/>
  <c r="H380" i="1"/>
  <c r="I380" i="1" s="1"/>
  <c r="J380" i="1" s="1"/>
  <c r="H379" i="1"/>
  <c r="I379" i="1" s="1"/>
  <c r="J379" i="1" s="1"/>
  <c r="H378" i="1"/>
  <c r="I378" i="1" s="1"/>
  <c r="H376" i="1"/>
  <c r="I376" i="1" s="1"/>
  <c r="J376" i="1" s="1"/>
  <c r="H375" i="1"/>
  <c r="I375" i="1" s="1"/>
  <c r="J375" i="1" s="1"/>
  <c r="H374" i="1"/>
  <c r="I374" i="1" s="1"/>
  <c r="J374" i="1" s="1"/>
  <c r="H373" i="1"/>
  <c r="I373" i="1" s="1"/>
  <c r="J373" i="1" s="1"/>
  <c r="H371" i="1"/>
  <c r="I371" i="1" s="1"/>
  <c r="J371" i="1" s="1"/>
  <c r="H370" i="1"/>
  <c r="I370" i="1" s="1"/>
  <c r="J370" i="1" s="1"/>
  <c r="H369" i="1"/>
  <c r="I369" i="1" s="1"/>
  <c r="J369" i="1" s="1"/>
  <c r="H368" i="1"/>
  <c r="I368" i="1" s="1"/>
  <c r="J368" i="1" s="1"/>
  <c r="H367" i="1"/>
  <c r="I367" i="1" s="1"/>
  <c r="J367" i="1" s="1"/>
  <c r="H366" i="1"/>
  <c r="I366" i="1" s="1"/>
  <c r="J366" i="1" s="1"/>
  <c r="H365" i="1"/>
  <c r="I365" i="1" s="1"/>
  <c r="J365" i="1" s="1"/>
  <c r="H364" i="1"/>
  <c r="I364" i="1" s="1"/>
  <c r="J364" i="1" s="1"/>
  <c r="H363" i="1"/>
  <c r="I363" i="1" s="1"/>
  <c r="H361" i="1"/>
  <c r="I361" i="1" s="1"/>
  <c r="J361" i="1" s="1"/>
  <c r="H360" i="1"/>
  <c r="I360" i="1" s="1"/>
  <c r="J360" i="1" s="1"/>
  <c r="H359" i="1"/>
  <c r="I359" i="1" s="1"/>
  <c r="J359" i="1" s="1"/>
  <c r="H358" i="1"/>
  <c r="I358" i="1" s="1"/>
  <c r="J358" i="1" s="1"/>
  <c r="H357" i="1"/>
  <c r="I357" i="1" s="1"/>
  <c r="H355" i="1"/>
  <c r="I355" i="1" s="1"/>
  <c r="J355" i="1" s="1"/>
  <c r="H354" i="1"/>
  <c r="I354" i="1" s="1"/>
  <c r="J354" i="1" s="1"/>
  <c r="H353" i="1"/>
  <c r="I353" i="1" s="1"/>
  <c r="J353" i="1" s="1"/>
  <c r="H352" i="1"/>
  <c r="I352" i="1" s="1"/>
  <c r="J352" i="1" s="1"/>
  <c r="H351" i="1"/>
  <c r="I351" i="1" s="1"/>
  <c r="J351" i="1" s="1"/>
  <c r="H350" i="1"/>
  <c r="I350" i="1" s="1"/>
  <c r="J350" i="1" s="1"/>
  <c r="H349" i="1"/>
  <c r="I349" i="1" s="1"/>
  <c r="J349" i="1" s="1"/>
  <c r="H348" i="1"/>
  <c r="I348" i="1" s="1"/>
  <c r="J348" i="1" s="1"/>
  <c r="H347" i="1"/>
  <c r="I347" i="1" s="1"/>
  <c r="J347" i="1" s="1"/>
  <c r="H346" i="1"/>
  <c r="I346" i="1" s="1"/>
  <c r="H344" i="1"/>
  <c r="I344" i="1" s="1"/>
  <c r="J344" i="1" s="1"/>
  <c r="H343" i="1"/>
  <c r="I343" i="1" s="1"/>
  <c r="J343" i="1" s="1"/>
  <c r="H342" i="1"/>
  <c r="I342" i="1" s="1"/>
  <c r="J342" i="1" s="1"/>
  <c r="H341" i="1"/>
  <c r="I341" i="1" s="1"/>
  <c r="J341" i="1" s="1"/>
  <c r="H340" i="1"/>
  <c r="I340" i="1" s="1"/>
  <c r="H338" i="1"/>
  <c r="I338" i="1" s="1"/>
  <c r="J338" i="1" s="1"/>
  <c r="H337" i="1"/>
  <c r="I337" i="1" s="1"/>
  <c r="J337" i="1" s="1"/>
  <c r="H336" i="1"/>
  <c r="I336" i="1" s="1"/>
  <c r="J336" i="1" s="1"/>
  <c r="H335" i="1"/>
  <c r="I335" i="1" s="1"/>
  <c r="J335" i="1" s="1"/>
  <c r="H334" i="1"/>
  <c r="I334" i="1" s="1"/>
  <c r="J334" i="1" s="1"/>
  <c r="H333" i="1"/>
  <c r="I333" i="1" s="1"/>
  <c r="J333" i="1" s="1"/>
  <c r="H332" i="1"/>
  <c r="I332" i="1" s="1"/>
  <c r="J332" i="1" s="1"/>
  <c r="H331" i="1"/>
  <c r="I331" i="1" s="1"/>
  <c r="J331" i="1" s="1"/>
  <c r="H330" i="1"/>
  <c r="I330" i="1" s="1"/>
  <c r="H328" i="1"/>
  <c r="I328" i="1" s="1"/>
  <c r="J328" i="1" s="1"/>
  <c r="H327" i="1"/>
  <c r="I327" i="1" s="1"/>
  <c r="J327" i="1" s="1"/>
  <c r="H326" i="1"/>
  <c r="I326" i="1" s="1"/>
  <c r="J326" i="1" s="1"/>
  <c r="H325" i="1"/>
  <c r="I325" i="1" s="1"/>
  <c r="J325" i="1" s="1"/>
  <c r="H324" i="1"/>
  <c r="I324" i="1" s="1"/>
  <c r="J324" i="1" s="1"/>
  <c r="H323" i="1"/>
  <c r="I323" i="1" s="1"/>
  <c r="H321" i="1"/>
  <c r="I321" i="1" s="1"/>
  <c r="H319" i="1"/>
  <c r="I319" i="1" s="1"/>
  <c r="J319" i="1" s="1"/>
  <c r="H318" i="1"/>
  <c r="I318" i="1" s="1"/>
  <c r="J318" i="1" s="1"/>
  <c r="H317" i="1"/>
  <c r="I317" i="1" s="1"/>
  <c r="J317" i="1" s="1"/>
  <c r="H316" i="1"/>
  <c r="I316" i="1" s="1"/>
  <c r="J316" i="1" s="1"/>
  <c r="H315" i="1"/>
  <c r="I315" i="1" s="1"/>
  <c r="J315" i="1" s="1"/>
  <c r="H314" i="1"/>
  <c r="I314" i="1" s="1"/>
  <c r="J314" i="1" s="1"/>
  <c r="H313" i="1"/>
  <c r="I313" i="1" s="1"/>
  <c r="J313" i="1" s="1"/>
  <c r="H312" i="1"/>
  <c r="I312" i="1" s="1"/>
  <c r="J312" i="1" s="1"/>
  <c r="H311" i="1"/>
  <c r="I311" i="1" s="1"/>
  <c r="J311" i="1" s="1"/>
  <c r="H310" i="1"/>
  <c r="I310" i="1" s="1"/>
  <c r="J310" i="1" s="1"/>
  <c r="H309" i="1"/>
  <c r="I309" i="1" s="1"/>
  <c r="J309" i="1" s="1"/>
  <c r="H308" i="1"/>
  <c r="I308" i="1" s="1"/>
  <c r="J308" i="1" s="1"/>
  <c r="H307" i="1"/>
  <c r="I307" i="1" s="1"/>
  <c r="J307" i="1" s="1"/>
  <c r="H306" i="1"/>
  <c r="I306" i="1" s="1"/>
  <c r="J306" i="1" s="1"/>
  <c r="H305" i="1"/>
  <c r="I305" i="1" s="1"/>
  <c r="J305" i="1" s="1"/>
  <c r="H304" i="1"/>
  <c r="I304" i="1" s="1"/>
  <c r="J304" i="1" s="1"/>
  <c r="H303" i="1"/>
  <c r="I303" i="1" s="1"/>
  <c r="J303" i="1" s="1"/>
  <c r="H302" i="1"/>
  <c r="I302" i="1" s="1"/>
  <c r="H300" i="1"/>
  <c r="I300" i="1" s="1"/>
  <c r="J300" i="1" s="1"/>
  <c r="H299" i="1"/>
  <c r="I299" i="1" s="1"/>
  <c r="J299" i="1" s="1"/>
  <c r="H298" i="1"/>
  <c r="I298" i="1" s="1"/>
  <c r="J298" i="1" s="1"/>
  <c r="H297" i="1"/>
  <c r="I297" i="1" s="1"/>
  <c r="H296" i="1"/>
  <c r="I296" i="1" s="1"/>
  <c r="J296" i="1" s="1"/>
  <c r="H295" i="1"/>
  <c r="I295" i="1" s="1"/>
  <c r="J295" i="1" s="1"/>
  <c r="H294" i="1"/>
  <c r="I294" i="1" s="1"/>
  <c r="J294" i="1" s="1"/>
  <c r="H293" i="1"/>
  <c r="I293" i="1" s="1"/>
  <c r="J293" i="1" s="1"/>
  <c r="H292" i="1"/>
  <c r="I292" i="1" s="1"/>
  <c r="J292" i="1" s="1"/>
  <c r="H291" i="1"/>
  <c r="I291" i="1" s="1"/>
  <c r="J291" i="1" s="1"/>
  <c r="H290" i="1"/>
  <c r="I290" i="1" s="1"/>
  <c r="J290" i="1" s="1"/>
  <c r="H288" i="1"/>
  <c r="I288" i="1" s="1"/>
  <c r="J288" i="1" s="1"/>
  <c r="H287" i="1"/>
  <c r="I287" i="1" s="1"/>
  <c r="J287" i="1" s="1"/>
  <c r="H286" i="1"/>
  <c r="I286" i="1" s="1"/>
  <c r="J286" i="1" s="1"/>
  <c r="H285" i="1"/>
  <c r="I285" i="1" s="1"/>
  <c r="J285" i="1" s="1"/>
  <c r="H284" i="1"/>
  <c r="I284" i="1" s="1"/>
  <c r="J284" i="1" s="1"/>
  <c r="H283" i="1"/>
  <c r="I283" i="1" s="1"/>
  <c r="J283" i="1" s="1"/>
  <c r="H282" i="1"/>
  <c r="I282" i="1" s="1"/>
  <c r="J282" i="1" s="1"/>
  <c r="H281" i="1"/>
  <c r="I281" i="1" s="1"/>
  <c r="J281" i="1" s="1"/>
  <c r="H280" i="1"/>
  <c r="I280" i="1" s="1"/>
  <c r="J280" i="1" s="1"/>
  <c r="H279" i="1"/>
  <c r="I279" i="1" s="1"/>
  <c r="J279" i="1" s="1"/>
  <c r="H278" i="1"/>
  <c r="I278" i="1" s="1"/>
  <c r="J278" i="1" s="1"/>
  <c r="H277" i="1"/>
  <c r="I277" i="1" s="1"/>
  <c r="H275" i="1"/>
  <c r="I275" i="1" s="1"/>
  <c r="J275" i="1" s="1"/>
  <c r="H274" i="1"/>
  <c r="I274" i="1" s="1"/>
  <c r="J274" i="1" s="1"/>
  <c r="H273" i="1"/>
  <c r="I273" i="1" s="1"/>
  <c r="J273" i="1" s="1"/>
  <c r="H272" i="1"/>
  <c r="I272" i="1" s="1"/>
  <c r="J272" i="1" s="1"/>
  <c r="H271" i="1"/>
  <c r="I271" i="1" s="1"/>
  <c r="J271" i="1" s="1"/>
  <c r="H270" i="1"/>
  <c r="I270" i="1" s="1"/>
  <c r="J270" i="1" s="1"/>
  <c r="H269" i="1"/>
  <c r="I269" i="1" s="1"/>
  <c r="J269" i="1" s="1"/>
  <c r="H268" i="1"/>
  <c r="I268" i="1" s="1"/>
  <c r="J268" i="1" s="1"/>
  <c r="H267" i="1"/>
  <c r="I267" i="1" s="1"/>
  <c r="J267" i="1" s="1"/>
  <c r="H266" i="1"/>
  <c r="I266" i="1" s="1"/>
  <c r="J266" i="1" s="1"/>
  <c r="H265" i="1"/>
  <c r="I265" i="1" s="1"/>
  <c r="J265" i="1" s="1"/>
  <c r="H264" i="1"/>
  <c r="I264" i="1" s="1"/>
  <c r="J264" i="1" s="1"/>
  <c r="H263" i="1"/>
  <c r="I263" i="1" s="1"/>
  <c r="J263" i="1" s="1"/>
  <c r="H262" i="1"/>
  <c r="I262" i="1" s="1"/>
  <c r="J262" i="1" s="1"/>
  <c r="H261" i="1"/>
  <c r="I261" i="1" s="1"/>
  <c r="J261" i="1" s="1"/>
  <c r="H260" i="1"/>
  <c r="I260" i="1" s="1"/>
  <c r="J260" i="1" s="1"/>
  <c r="H259" i="1"/>
  <c r="I259" i="1" s="1"/>
  <c r="J259" i="1" s="1"/>
  <c r="H258" i="1"/>
  <c r="I258" i="1" s="1"/>
  <c r="J258" i="1" s="1"/>
  <c r="H257" i="1"/>
  <c r="I257" i="1" s="1"/>
  <c r="J257" i="1" s="1"/>
  <c r="H256" i="1"/>
  <c r="I256" i="1" s="1"/>
  <c r="J256" i="1" s="1"/>
  <c r="H255" i="1"/>
  <c r="I255" i="1" s="1"/>
  <c r="J255" i="1" s="1"/>
  <c r="H254" i="1"/>
  <c r="I254" i="1" s="1"/>
  <c r="J254" i="1" s="1"/>
  <c r="H253" i="1"/>
  <c r="I253" i="1" s="1"/>
  <c r="J253" i="1" s="1"/>
  <c r="H252" i="1"/>
  <c r="I252" i="1" s="1"/>
  <c r="J252" i="1" s="1"/>
  <c r="H251" i="1"/>
  <c r="I251" i="1" s="1"/>
  <c r="J251" i="1" s="1"/>
  <c r="H250" i="1"/>
  <c r="I250" i="1" s="1"/>
  <c r="J250" i="1" s="1"/>
  <c r="H249" i="1"/>
  <c r="I249" i="1" s="1"/>
  <c r="J249" i="1" s="1"/>
  <c r="H248" i="1"/>
  <c r="I248" i="1" s="1"/>
  <c r="J248" i="1" s="1"/>
  <c r="H247" i="1"/>
  <c r="I247" i="1" s="1"/>
  <c r="J247" i="1" s="1"/>
  <c r="H246" i="1"/>
  <c r="I246" i="1" s="1"/>
  <c r="J246" i="1" s="1"/>
  <c r="H245" i="1"/>
  <c r="I245" i="1" s="1"/>
  <c r="J245" i="1" s="1"/>
  <c r="H244" i="1"/>
  <c r="I244" i="1" s="1"/>
  <c r="J244" i="1" s="1"/>
  <c r="H243" i="1"/>
  <c r="I243" i="1" s="1"/>
  <c r="J243" i="1" s="1"/>
  <c r="H242" i="1"/>
  <c r="I242" i="1" s="1"/>
  <c r="H240" i="1"/>
  <c r="I240" i="1" s="1"/>
  <c r="J240" i="1" s="1"/>
  <c r="H239" i="1"/>
  <c r="I239" i="1" s="1"/>
  <c r="J239" i="1" s="1"/>
  <c r="H238" i="1"/>
  <c r="I238" i="1" s="1"/>
  <c r="J238" i="1" s="1"/>
  <c r="H237" i="1"/>
  <c r="I237" i="1" s="1"/>
  <c r="J237" i="1" s="1"/>
  <c r="H236" i="1"/>
  <c r="I236" i="1" s="1"/>
  <c r="J236" i="1" s="1"/>
  <c r="H235" i="1"/>
  <c r="I235" i="1" s="1"/>
  <c r="J235" i="1" s="1"/>
  <c r="H234" i="1"/>
  <c r="I234" i="1" s="1"/>
  <c r="J234" i="1" s="1"/>
  <c r="H233" i="1"/>
  <c r="I233" i="1" s="1"/>
  <c r="J233" i="1" s="1"/>
  <c r="H232" i="1"/>
  <c r="I232" i="1" s="1"/>
  <c r="J232" i="1" s="1"/>
  <c r="H231" i="1"/>
  <c r="I231" i="1" s="1"/>
  <c r="J231" i="1" s="1"/>
  <c r="H230" i="1"/>
  <c r="I230" i="1" s="1"/>
  <c r="J230" i="1" s="1"/>
  <c r="H229" i="1"/>
  <c r="I229" i="1" s="1"/>
  <c r="J229" i="1" s="1"/>
  <c r="H228" i="1"/>
  <c r="I228" i="1" s="1"/>
  <c r="J228" i="1" s="1"/>
  <c r="H227" i="1"/>
  <c r="I227" i="1" s="1"/>
  <c r="J227" i="1" s="1"/>
  <c r="H226" i="1"/>
  <c r="I226" i="1" s="1"/>
  <c r="J226" i="1" s="1"/>
  <c r="H225" i="1"/>
  <c r="I225" i="1" s="1"/>
  <c r="J225" i="1" s="1"/>
  <c r="H224" i="1"/>
  <c r="I224" i="1" s="1"/>
  <c r="J224" i="1" s="1"/>
  <c r="H223" i="1"/>
  <c r="I223" i="1" s="1"/>
  <c r="J223" i="1" s="1"/>
  <c r="H222" i="1"/>
  <c r="I222" i="1" s="1"/>
  <c r="J222" i="1" s="1"/>
  <c r="H221" i="1"/>
  <c r="I221" i="1" s="1"/>
  <c r="J221" i="1" s="1"/>
  <c r="H220" i="1"/>
  <c r="I220" i="1" s="1"/>
  <c r="J220" i="1" s="1"/>
  <c r="H219" i="1"/>
  <c r="I219" i="1" s="1"/>
  <c r="J219" i="1" s="1"/>
  <c r="H218" i="1"/>
  <c r="I218" i="1" s="1"/>
  <c r="J218" i="1" s="1"/>
  <c r="H217" i="1"/>
  <c r="I217" i="1" s="1"/>
  <c r="J217" i="1" s="1"/>
  <c r="H216" i="1"/>
  <c r="I216" i="1" s="1"/>
  <c r="J216" i="1" s="1"/>
  <c r="H215" i="1"/>
  <c r="I215" i="1" s="1"/>
  <c r="J215" i="1" s="1"/>
  <c r="H214" i="1"/>
  <c r="I214" i="1" s="1"/>
  <c r="J214" i="1" s="1"/>
  <c r="H213" i="1"/>
  <c r="I213" i="1" s="1"/>
  <c r="J213" i="1" s="1"/>
  <c r="H212" i="1"/>
  <c r="I212" i="1" s="1"/>
  <c r="J212" i="1" s="1"/>
  <c r="H211" i="1"/>
  <c r="I211" i="1" s="1"/>
  <c r="J211" i="1" s="1"/>
  <c r="H210" i="1"/>
  <c r="I210" i="1" s="1"/>
  <c r="J210" i="1" s="1"/>
  <c r="H209" i="1"/>
  <c r="I209" i="1" s="1"/>
  <c r="J209" i="1" s="1"/>
  <c r="H208" i="1"/>
  <c r="I208" i="1" s="1"/>
  <c r="J208" i="1" s="1"/>
  <c r="H207" i="1"/>
  <c r="I207" i="1" s="1"/>
  <c r="J207" i="1" s="1"/>
  <c r="H206" i="1"/>
  <c r="I206" i="1" s="1"/>
  <c r="J206" i="1" s="1"/>
  <c r="H205" i="1"/>
  <c r="I205" i="1" s="1"/>
  <c r="J205" i="1" s="1"/>
  <c r="H204" i="1"/>
  <c r="I204" i="1" s="1"/>
  <c r="J204" i="1" s="1"/>
  <c r="H203" i="1"/>
  <c r="I203" i="1" s="1"/>
  <c r="J203" i="1" s="1"/>
  <c r="H202" i="1"/>
  <c r="I202" i="1" s="1"/>
  <c r="J202" i="1" s="1"/>
  <c r="H201" i="1"/>
  <c r="I201" i="1" s="1"/>
  <c r="J201" i="1" s="1"/>
  <c r="H200" i="1"/>
  <c r="I200" i="1" s="1"/>
  <c r="J200" i="1" s="1"/>
  <c r="H199" i="1"/>
  <c r="I199" i="1" s="1"/>
  <c r="H196" i="1"/>
  <c r="I196" i="1" s="1"/>
  <c r="J196" i="1" s="1"/>
  <c r="H195" i="1"/>
  <c r="I195" i="1" s="1"/>
  <c r="J195" i="1" s="1"/>
  <c r="H194" i="1"/>
  <c r="I194" i="1" s="1"/>
  <c r="J194" i="1" s="1"/>
  <c r="H193" i="1"/>
  <c r="I193" i="1" s="1"/>
  <c r="J193" i="1" s="1"/>
  <c r="H192" i="1"/>
  <c r="I192" i="1" s="1"/>
  <c r="J192" i="1" s="1"/>
  <c r="H191" i="1"/>
  <c r="I191" i="1" s="1"/>
  <c r="J191" i="1" s="1"/>
  <c r="H190" i="1"/>
  <c r="I190" i="1" s="1"/>
  <c r="H189" i="1"/>
  <c r="I189" i="1" s="1"/>
  <c r="J189" i="1" s="1"/>
  <c r="H188" i="1"/>
  <c r="I188" i="1" s="1"/>
  <c r="J188" i="1" s="1"/>
  <c r="H187" i="1"/>
  <c r="I187" i="1" s="1"/>
  <c r="J187" i="1" s="1"/>
  <c r="H185" i="1"/>
  <c r="I185" i="1" s="1"/>
  <c r="J185" i="1" s="1"/>
  <c r="H184" i="1"/>
  <c r="I184" i="1" s="1"/>
  <c r="H182" i="1"/>
  <c r="I182" i="1" s="1"/>
  <c r="J182" i="1" s="1"/>
  <c r="H181" i="1"/>
  <c r="I181" i="1" s="1"/>
  <c r="J181" i="1" s="1"/>
  <c r="H180" i="1"/>
  <c r="I180" i="1" s="1"/>
  <c r="H178" i="1"/>
  <c r="I178" i="1" s="1"/>
  <c r="J178" i="1" s="1"/>
  <c r="H177" i="1"/>
  <c r="I177" i="1" s="1"/>
  <c r="J177" i="1" s="1"/>
  <c r="H176" i="1"/>
  <c r="I176" i="1" s="1"/>
  <c r="H174" i="1"/>
  <c r="I174" i="1" s="1"/>
  <c r="J174" i="1" s="1"/>
  <c r="H173" i="1"/>
  <c r="I173" i="1" s="1"/>
  <c r="J173" i="1" s="1"/>
  <c r="H172" i="1"/>
  <c r="I172" i="1" s="1"/>
  <c r="H170" i="1"/>
  <c r="I170" i="1" s="1"/>
  <c r="J170" i="1" s="1"/>
  <c r="H169" i="1"/>
  <c r="I169" i="1" s="1"/>
  <c r="H167" i="1"/>
  <c r="I167" i="1" s="1"/>
  <c r="J167" i="1" s="1"/>
  <c r="H166" i="1"/>
  <c r="I166" i="1" s="1"/>
  <c r="J166" i="1" s="1"/>
  <c r="H165" i="1"/>
  <c r="I165" i="1" s="1"/>
  <c r="H162" i="1"/>
  <c r="I162" i="1" s="1"/>
  <c r="H160" i="1"/>
  <c r="I160" i="1" s="1"/>
  <c r="J160" i="1" s="1"/>
  <c r="H159" i="1"/>
  <c r="I159" i="1" s="1"/>
  <c r="J159" i="1" s="1"/>
  <c r="H158" i="1"/>
  <c r="I158" i="1" s="1"/>
  <c r="J158" i="1" s="1"/>
  <c r="H157" i="1"/>
  <c r="I157" i="1" s="1"/>
  <c r="J157" i="1" s="1"/>
  <c r="H156" i="1"/>
  <c r="I156" i="1" s="1"/>
  <c r="J156" i="1" s="1"/>
  <c r="H155" i="1"/>
  <c r="I155" i="1" s="1"/>
  <c r="J155" i="1" s="1"/>
  <c r="H154" i="1"/>
  <c r="I154" i="1" s="1"/>
  <c r="J154" i="1" s="1"/>
  <c r="H153" i="1"/>
  <c r="I153" i="1" s="1"/>
  <c r="J153" i="1" s="1"/>
  <c r="H152" i="1"/>
  <c r="I152" i="1" s="1"/>
  <c r="J152" i="1" s="1"/>
  <c r="H151" i="1"/>
  <c r="I151" i="1" s="1"/>
  <c r="J151" i="1" s="1"/>
  <c r="H150" i="1"/>
  <c r="I150" i="1" s="1"/>
  <c r="H147" i="1"/>
  <c r="I147" i="1" s="1"/>
  <c r="J147" i="1" s="1"/>
  <c r="H146" i="1"/>
  <c r="I146" i="1" s="1"/>
  <c r="H145" i="1"/>
  <c r="I145" i="1" s="1"/>
  <c r="J145" i="1" s="1"/>
  <c r="H144" i="1"/>
  <c r="I144" i="1" s="1"/>
  <c r="J144" i="1" s="1"/>
  <c r="H142" i="1"/>
  <c r="I142" i="1" s="1"/>
  <c r="H140" i="1"/>
  <c r="I140" i="1" s="1"/>
  <c r="J140" i="1" s="1"/>
  <c r="H139" i="1"/>
  <c r="I139" i="1" s="1"/>
  <c r="J139" i="1" s="1"/>
  <c r="H138" i="1"/>
  <c r="I138" i="1" s="1"/>
  <c r="H136" i="1"/>
  <c r="I136" i="1" s="1"/>
  <c r="H133" i="1"/>
  <c r="I133" i="1" s="1"/>
  <c r="J133" i="1" s="1"/>
  <c r="H132" i="1"/>
  <c r="I132" i="1" s="1"/>
  <c r="J132" i="1" s="1"/>
  <c r="H131" i="1"/>
  <c r="I131" i="1" s="1"/>
  <c r="J131" i="1" s="1"/>
  <c r="H130" i="1"/>
  <c r="I130" i="1" s="1"/>
  <c r="J130" i="1" s="1"/>
  <c r="H129" i="1"/>
  <c r="I129" i="1" s="1"/>
  <c r="J129" i="1" s="1"/>
  <c r="H128" i="1"/>
  <c r="I128" i="1" s="1"/>
  <c r="H126" i="1"/>
  <c r="I126" i="1" s="1"/>
  <c r="J126" i="1" s="1"/>
  <c r="H125" i="1"/>
  <c r="I125" i="1" s="1"/>
  <c r="J125" i="1" s="1"/>
  <c r="H124" i="1"/>
  <c r="I124" i="1" s="1"/>
  <c r="J124" i="1" s="1"/>
  <c r="H123" i="1"/>
  <c r="I123" i="1" s="1"/>
  <c r="H121" i="1"/>
  <c r="I121" i="1" s="1"/>
  <c r="J121" i="1" s="1"/>
  <c r="H120" i="1"/>
  <c r="I120" i="1" s="1"/>
  <c r="J120" i="1" s="1"/>
  <c r="H119" i="1"/>
  <c r="I119" i="1" s="1"/>
  <c r="J119" i="1" s="1"/>
  <c r="H118" i="1"/>
  <c r="I118" i="1" s="1"/>
  <c r="H116" i="1"/>
  <c r="I116" i="1" s="1"/>
  <c r="J116" i="1" s="1"/>
  <c r="H115" i="1"/>
  <c r="I115" i="1" s="1"/>
  <c r="H113" i="1"/>
  <c r="I113" i="1" s="1"/>
  <c r="J113" i="1" s="1"/>
  <c r="H112" i="1"/>
  <c r="I112" i="1" s="1"/>
  <c r="J112" i="1" s="1"/>
  <c r="H111" i="1"/>
  <c r="I111" i="1" s="1"/>
  <c r="H109" i="1"/>
  <c r="I109" i="1" s="1"/>
  <c r="H107" i="1"/>
  <c r="I107" i="1" s="1"/>
  <c r="J107" i="1" s="1"/>
  <c r="H106" i="1"/>
  <c r="I106" i="1" s="1"/>
  <c r="J106" i="1" s="1"/>
  <c r="H105" i="1"/>
  <c r="I105" i="1" s="1"/>
  <c r="J105" i="1" s="1"/>
  <c r="H104" i="1"/>
  <c r="I104" i="1" s="1"/>
  <c r="J104" i="1" s="1"/>
  <c r="H103" i="1"/>
  <c r="I103" i="1" s="1"/>
  <c r="J103" i="1" s="1"/>
  <c r="H102" i="1"/>
  <c r="I102" i="1" s="1"/>
  <c r="J102" i="1" s="1"/>
  <c r="H101" i="1"/>
  <c r="I101" i="1" s="1"/>
  <c r="J101" i="1" s="1"/>
  <c r="H100" i="1"/>
  <c r="I100" i="1" s="1"/>
  <c r="J100" i="1" s="1"/>
  <c r="H99" i="1"/>
  <c r="I99" i="1" s="1"/>
  <c r="J99" i="1" s="1"/>
  <c r="H98" i="1"/>
  <c r="I98" i="1" s="1"/>
  <c r="H95" i="1"/>
  <c r="I95" i="1" s="1"/>
  <c r="J95" i="1" s="1"/>
  <c r="H94" i="1"/>
  <c r="I94" i="1" s="1"/>
  <c r="J94" i="1" s="1"/>
  <c r="H93" i="1"/>
  <c r="I93" i="1" s="1"/>
  <c r="H91" i="1"/>
  <c r="I91" i="1" s="1"/>
  <c r="J91" i="1" s="1"/>
  <c r="H90" i="1"/>
  <c r="I90" i="1" s="1"/>
  <c r="J90" i="1" s="1"/>
  <c r="H89" i="1"/>
  <c r="I89" i="1" s="1"/>
  <c r="J89" i="1" s="1"/>
  <c r="H88" i="1"/>
  <c r="I88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H80" i="1"/>
  <c r="I80" i="1" s="1"/>
  <c r="J80" i="1" s="1"/>
  <c r="H79" i="1"/>
  <c r="I79" i="1" s="1"/>
  <c r="J79" i="1" s="1"/>
  <c r="H78" i="1"/>
  <c r="I78" i="1" s="1"/>
  <c r="J78" i="1" s="1"/>
  <c r="H77" i="1"/>
  <c r="I77" i="1" s="1"/>
  <c r="J77" i="1" s="1"/>
  <c r="H76" i="1"/>
  <c r="I76" i="1" s="1"/>
  <c r="H74" i="1"/>
  <c r="I74" i="1" s="1"/>
  <c r="J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H69" i="1"/>
  <c r="I69" i="1" s="1"/>
  <c r="J69" i="1" s="1"/>
  <c r="H68" i="1"/>
  <c r="I68" i="1" s="1"/>
  <c r="J68" i="1" s="1"/>
  <c r="H67" i="1"/>
  <c r="I67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H56" i="1"/>
  <c r="I56" i="1" s="1"/>
  <c r="J56" i="1" s="1"/>
  <c r="H55" i="1"/>
  <c r="I55" i="1" s="1"/>
  <c r="J55" i="1" s="1"/>
  <c r="H54" i="1"/>
  <c r="I54" i="1" s="1"/>
  <c r="J54" i="1" s="1"/>
  <c r="H53" i="1"/>
  <c r="I53" i="1" s="1"/>
  <c r="J53" i="1" s="1"/>
  <c r="H52" i="1"/>
  <c r="I52" i="1" s="1"/>
  <c r="J52" i="1" s="1"/>
  <c r="H51" i="1"/>
  <c r="I51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J46" i="1" s="1"/>
  <c r="H45" i="1"/>
  <c r="I45" i="1" s="1"/>
  <c r="J45" i="1" s="1"/>
  <c r="H44" i="1"/>
  <c r="I44" i="1" s="1"/>
  <c r="H42" i="1"/>
  <c r="I42" i="1" s="1"/>
  <c r="J42" i="1" s="1"/>
  <c r="H41" i="1"/>
  <c r="I41" i="1" s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H36" i="1"/>
  <c r="I36" i="1" s="1"/>
  <c r="J36" i="1" s="1"/>
  <c r="H35" i="1"/>
  <c r="I35" i="1" s="1"/>
  <c r="J35" i="1" s="1"/>
  <c r="H34" i="1"/>
  <c r="I34" i="1" s="1"/>
  <c r="J34" i="1" s="1"/>
  <c r="H33" i="1"/>
  <c r="I33" i="1" s="1"/>
  <c r="J33" i="1" s="1"/>
  <c r="H32" i="1"/>
  <c r="I32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H25" i="1"/>
  <c r="I25" i="1" s="1"/>
  <c r="J25" i="1" s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H18" i="1"/>
  <c r="I18" i="1" s="1"/>
  <c r="J18" i="1" s="1"/>
  <c r="H17" i="1"/>
  <c r="I17" i="1" s="1"/>
  <c r="J17" i="1" s="1"/>
  <c r="H16" i="1"/>
  <c r="I16" i="1" s="1"/>
  <c r="H14" i="1"/>
  <c r="I14" i="1" s="1"/>
  <c r="J14" i="1" s="1"/>
  <c r="H13" i="1"/>
  <c r="I13" i="1" s="1"/>
  <c r="H10" i="1"/>
  <c r="I10" i="1" s="1"/>
  <c r="J10" i="1" s="1"/>
  <c r="H9" i="1"/>
  <c r="I9" i="1" s="1"/>
  <c r="H7" i="1"/>
  <c r="I7" i="1" s="1"/>
  <c r="J7" i="1" s="1"/>
  <c r="H6" i="1"/>
  <c r="I6" i="1" s="1"/>
  <c r="G98" i="4" l="1"/>
  <c r="H99" i="4"/>
  <c r="G167" i="4"/>
  <c r="H167" i="4" s="1"/>
  <c r="H168" i="4"/>
  <c r="I110" i="1"/>
  <c r="J110" i="1" s="1"/>
  <c r="J123" i="1"/>
  <c r="I122" i="1"/>
  <c r="J122" i="1" s="1"/>
  <c r="J150" i="1"/>
  <c r="I149" i="1"/>
  <c r="I168" i="1"/>
  <c r="J168" i="1" s="1"/>
  <c r="J169" i="1"/>
  <c r="J184" i="1"/>
  <c r="I183" i="1"/>
  <c r="J183" i="1" s="1"/>
  <c r="J115" i="1"/>
  <c r="I114" i="1"/>
  <c r="J114" i="1" s="1"/>
  <c r="I329" i="1"/>
  <c r="J329" i="1" s="1"/>
  <c r="J330" i="1"/>
  <c r="J16" i="1"/>
  <c r="I15" i="1"/>
  <c r="J15" i="1" s="1"/>
  <c r="J118" i="1"/>
  <c r="I117" i="1"/>
  <c r="J117" i="1" s="1"/>
  <c r="J176" i="1"/>
  <c r="I175" i="1"/>
  <c r="J175" i="1" s="1"/>
  <c r="J138" i="1"/>
  <c r="I137" i="1"/>
  <c r="J137" i="1" s="1"/>
  <c r="J242" i="1"/>
  <c r="I241" i="1"/>
  <c r="J241" i="1" s="1"/>
  <c r="J98" i="1"/>
  <c r="I97" i="1"/>
  <c r="J27" i="1"/>
  <c r="I26" i="1"/>
  <c r="J26" i="1" s="1"/>
  <c r="J88" i="1"/>
  <c r="I87" i="1"/>
  <c r="J87" i="1" s="1"/>
  <c r="J93" i="1"/>
  <c r="I92" i="1"/>
  <c r="J92" i="1" s="1"/>
  <c r="J162" i="1"/>
  <c r="I161" i="1"/>
  <c r="J161" i="1" s="1"/>
  <c r="J340" i="1"/>
  <c r="I339" i="1"/>
  <c r="J339" i="1" s="1"/>
  <c r="J58" i="1"/>
  <c r="I57" i="1"/>
  <c r="J57" i="1" s="1"/>
  <c r="I81" i="1"/>
  <c r="J81" i="1" s="1"/>
  <c r="J199" i="1"/>
  <c r="I198" i="1"/>
  <c r="J198" i="1" s="1"/>
  <c r="J302" i="1"/>
  <c r="I301" i="1"/>
  <c r="J301" i="1" s="1"/>
  <c r="J323" i="1"/>
  <c r="I322" i="1"/>
  <c r="J322" i="1" s="1"/>
  <c r="J363" i="1"/>
  <c r="I362" i="1"/>
  <c r="J362" i="1" s="1"/>
  <c r="J9" i="1"/>
  <c r="I8" i="1"/>
  <c r="J67" i="1"/>
  <c r="I66" i="1"/>
  <c r="J66" i="1" s="1"/>
  <c r="I372" i="1"/>
  <c r="J372" i="1" s="1"/>
  <c r="J13" i="1"/>
  <c r="I12" i="1"/>
  <c r="J12" i="1" s="1"/>
  <c r="J142" i="1"/>
  <c r="I141" i="1"/>
  <c r="J141" i="1" s="1"/>
  <c r="J321" i="1"/>
  <c r="J76" i="1"/>
  <c r="I75" i="1"/>
  <c r="J75" i="1" s="1"/>
  <c r="J109" i="1"/>
  <c r="I108" i="1"/>
  <c r="J108" i="1" s="1"/>
  <c r="J111" i="1"/>
  <c r="J128" i="1"/>
  <c r="I127" i="1"/>
  <c r="J127" i="1" s="1"/>
  <c r="J357" i="1"/>
  <c r="I356" i="1"/>
  <c r="J356" i="1" s="1"/>
  <c r="J32" i="1"/>
  <c r="I31" i="1"/>
  <c r="J31" i="1" s="1"/>
  <c r="J44" i="1"/>
  <c r="I43" i="1"/>
  <c r="J43" i="1" s="1"/>
  <c r="J51" i="1"/>
  <c r="I50" i="1"/>
  <c r="J50" i="1" s="1"/>
  <c r="J82" i="1"/>
  <c r="J136" i="1"/>
  <c r="I135" i="1"/>
  <c r="J277" i="1"/>
  <c r="I276" i="1"/>
  <c r="J276" i="1" s="1"/>
  <c r="J346" i="1"/>
  <c r="I345" i="1"/>
  <c r="J345" i="1" s="1"/>
  <c r="J387" i="1"/>
  <c r="I386" i="1"/>
  <c r="J386" i="1" s="1"/>
  <c r="J297" i="1"/>
  <c r="I289" i="1"/>
  <c r="I377" i="1"/>
  <c r="J377" i="1" s="1"/>
  <c r="J378" i="1"/>
  <c r="J180" i="1"/>
  <c r="I179" i="1"/>
  <c r="J179" i="1" s="1"/>
  <c r="I171" i="1"/>
  <c r="J171" i="1" s="1"/>
  <c r="J172" i="1"/>
  <c r="J165" i="1"/>
  <c r="I164" i="1"/>
  <c r="J190" i="1"/>
  <c r="I186" i="1"/>
  <c r="J186" i="1" s="1"/>
  <c r="J383" i="1"/>
  <c r="I382" i="1"/>
  <c r="J382" i="1" s="1"/>
  <c r="J146" i="1"/>
  <c r="I143" i="1"/>
  <c r="J41" i="1"/>
  <c r="J19" i="1"/>
  <c r="J6" i="1"/>
  <c r="I5" i="1"/>
  <c r="I163" i="1" l="1"/>
  <c r="H98" i="4"/>
  <c r="J5" i="1"/>
  <c r="D5" i="2" s="1"/>
  <c r="C5" i="2"/>
  <c r="D6" i="3" s="1"/>
  <c r="I148" i="1"/>
  <c r="J148" i="1" s="1"/>
  <c r="J149" i="1"/>
  <c r="I11" i="1"/>
  <c r="J11" i="1" s="1"/>
  <c r="I96" i="1"/>
  <c r="J96" i="1" s="1"/>
  <c r="J97" i="1"/>
  <c r="C6" i="2"/>
  <c r="D7" i="3" s="1"/>
  <c r="F7" i="3" s="1"/>
  <c r="J8" i="1"/>
  <c r="D6" i="2" s="1"/>
  <c r="I134" i="1"/>
  <c r="J134" i="1" s="1"/>
  <c r="J135" i="1"/>
  <c r="I320" i="1"/>
  <c r="J320" i="1" s="1"/>
  <c r="I197" i="1"/>
  <c r="J197" i="1" s="1"/>
  <c r="J289" i="1"/>
  <c r="J163" i="1"/>
  <c r="J164" i="1"/>
  <c r="J143" i="1"/>
  <c r="F6" i="3" l="1"/>
  <c r="E26" i="3" s="1"/>
  <c r="L6" i="3"/>
  <c r="K26" i="3" s="1"/>
  <c r="K25" i="3" s="1"/>
  <c r="J6" i="3"/>
  <c r="I26" i="3" s="1"/>
  <c r="H6" i="3"/>
  <c r="G26" i="3" s="1"/>
  <c r="G25" i="3" s="1"/>
  <c r="H391" i="1"/>
  <c r="F397" i="4"/>
  <c r="F396" i="4"/>
  <c r="D63" i="2"/>
  <c r="H390" i="1" l="1"/>
  <c r="H389" i="1"/>
  <c r="I25" i="3"/>
  <c r="E25" i="3"/>
  <c r="E27" i="3" s="1"/>
  <c r="G27" i="3" s="1"/>
  <c r="E28" i="3"/>
  <c r="G28" i="3" s="1"/>
  <c r="I28" i="3" s="1"/>
  <c r="K28" i="3" s="1"/>
  <c r="I27" i="3" l="1"/>
  <c r="K27" i="3" s="1"/>
</calcChain>
</file>

<file path=xl/sharedStrings.xml><?xml version="1.0" encoding="utf-8"?>
<sst xmlns="http://schemas.openxmlformats.org/spreadsheetml/2006/main" count="2966" uniqueCount="965">
  <si>
    <t>Obra</t>
  </si>
  <si>
    <t>Bancos</t>
  </si>
  <si>
    <t>B.D.I.</t>
  </si>
  <si>
    <t>Encargos Sociais</t>
  </si>
  <si>
    <t xml:space="preserve">SINAPI - 01/2022 - Mato Grosso
SBC - 01/2022 - Mato Grosso
SICRO3 - 10/2021 - Mato Grosso
ORSE - 12/2021 - Sergipe
SEDOP - 02/2022 - Pará
SEINFRA - 027 - Ceará
SETOP - 10/2021 - Minas Gerais
IOPES - 08/2021 - Espírito Santo
SIURB - 07/2021 - São Paulo
SIURB INFRA - 07/2021 - São Paulo
SUDECAP - 11/2021 - Minas Gerais
CPOS - 11/2021 - São Paulo
FDE - 10/2021 - São Paulo
AGESUL - 06/2021 - Mato Grosso do Sul
AGETOP CIVIL - 01/2022 - Goiás
AGETOP RODOVIARIA - 01/2022 - Goiás
CAERN - 05/2021 - Rio Grande do Norte
</t>
  </si>
  <si>
    <t>Desonerado: 
Horista:  84,80%
Mensalista:  48,32%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</si>
  <si>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</si>
  <si>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</si>
  <si>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</si>
  <si>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</si>
  <si>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</si>
  <si>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</si>
  <si>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</si>
  <si>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</si>
  <si>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</si>
  <si>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</si>
  <si>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</si>
  <si>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</si>
  <si>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ADMINISTRAÇÃO DE OBRA</t>
  </si>
  <si>
    <t xml:space="preserve"> 1.1 </t>
  </si>
  <si>
    <t xml:space="preserve"> 90778 </t>
  </si>
  <si>
    <t>SINAPI</t>
  </si>
  <si>
    <t>ENGENHEIRO CIVIL DE OBRA PLENO COM ENCARGOS COMPLEMENTARES</t>
  </si>
  <si>
    <t>H</t>
  </si>
  <si>
    <t xml:space="preserve"> 1.2 </t>
  </si>
  <si>
    <t xml:space="preserve"> 90776 </t>
  </si>
  <si>
    <t>ENCARREGADO GERAL COM ENCARGOS COMPLEMENTARES</t>
  </si>
  <si>
    <t xml:space="preserve"> 2 </t>
  </si>
  <si>
    <t>SERVIÇOS PRELIMINARES</t>
  </si>
  <si>
    <t xml:space="preserve"> 2.1 </t>
  </si>
  <si>
    <t xml:space="preserve"> 00004813 </t>
  </si>
  <si>
    <t>PLACA DE OBRA (PARA CONSTRUCAO CIVIL) EM CHAPA GALVANIZADA *N. 22*, ADESIVADA, DE *2,0 X 1,125* M (SEM POSTES PARA FIXACAO)</t>
  </si>
  <si>
    <t>m²</t>
  </si>
  <si>
    <t xml:space="preserve"> 2.2 </t>
  </si>
  <si>
    <t>LOCACAO DE CONTAINER 2,30  X  6,00 M, ALT. 2,50 M, COM 1 SANITARIO, PARA ESCRITORIO, COMPLETO, SEM DIVISORIAS INTERNAS</t>
  </si>
  <si>
    <t>MES</t>
  </si>
  <si>
    <t xml:space="preserve"> 2.3 </t>
  </si>
  <si>
    <t xml:space="preserve"> 99059 </t>
  </si>
  <si>
    <t>LOCACAO CONVENCIONAL DE OBRA, UTILIZANDO GABARITO DE TÁBUAS CORRIDAS PONTALETADAS A CADA 2,00M -  2 UTILIZAÇÕES. AF_10/2018</t>
  </si>
  <si>
    <t>M</t>
  </si>
  <si>
    <t xml:space="preserve"> 2.4 </t>
  </si>
  <si>
    <t>Próprio</t>
  </si>
  <si>
    <t>EMISSÃO DE CUSTEIO DE ALVARA E REGISTROS</t>
  </si>
  <si>
    <t>UN</t>
  </si>
  <si>
    <t xml:space="preserve"> 3 </t>
  </si>
  <si>
    <t>ESTRUTURAS DE CONCRETO</t>
  </si>
  <si>
    <t>FUNDAÇÕES</t>
  </si>
  <si>
    <t xml:space="preserve"> SMT 02 </t>
  </si>
  <si>
    <t>ESTACA ESCAVADA MECANICAMENTE, SEM FLUIDO ESTABILIZANTE, COM 30CM DE DIÂMETRO, CONCRETO FCK 25 MPA, COMPRIMENTO 10M, LANÇADO POR CAMINHÃO BETONEIRA, INCLUSO ARMADURA. - FORNECIMENTO E EXECUÇÃO</t>
  </si>
  <si>
    <t xml:space="preserve"> 95601 </t>
  </si>
  <si>
    <t>ARRASAMENTO MECANICO DE ESTACA DE CONCRETO ARMADO, DIAMETROS DE ATÉ 40 CM. AF_05/2021</t>
  </si>
  <si>
    <t>BLOCOS DE FUNDAÇÕES</t>
  </si>
  <si>
    <t xml:space="preserve"> 96523 </t>
  </si>
  <si>
    <t>ESCAVAÇÃO MANUAL PARA BLOCO DE COROAMENTO OU SAPATA (INCLUINDO ESCAVAÇÃO PARA COLOCAÇÃO DE FÔRMAS). AF_06/2017</t>
  </si>
  <si>
    <t>m³</t>
  </si>
  <si>
    <t xml:space="preserve"> 100978 </t>
  </si>
  <si>
    <t>CARGA, MANOBRA E DESCARGA DE SOLOS E MATERIAIS GRANULARES EM CAMINHÃO BASCULANTE 10 M³ - CARGA COM ESCAVADEIRA HIDRÁULICA (CAÇAMBA DE 1,20 M³ / 155 HP) E DESCARGA LIVRE (UNIDADE: M3). AF_07/2020</t>
  </si>
  <si>
    <t>LASTRO COM MATERIAL GRANULAR, APLICAÇÃO EM BLOCOS DE COROAMENTO, ESPESSURA DE *5 CM*. AF_08/2017</t>
  </si>
  <si>
    <t xml:space="preserve"> 96543 </t>
  </si>
  <si>
    <t>ARMAÇÃO DE BLOCO, VIGA BALDRAME E SAPATA UTILIZANDO AÇO CA-60 DE 5 MM - MONTAGEM. AF_06/2017</t>
  </si>
  <si>
    <t>KG</t>
  </si>
  <si>
    <t xml:space="preserve"> 96544 </t>
  </si>
  <si>
    <t>ARMAÇÃO DE BLOCO, VIGA BALDRAME OU SAPATA UTILIZANDO AÇO CA-50 DE 6,3 MM - MONTAGEM. AF_06/2017</t>
  </si>
  <si>
    <t xml:space="preserve"> 96545 </t>
  </si>
  <si>
    <t>ARMAÇÃO DE BLOCO, VIGA BALDRAME OU SAPATA UTILIZANDO AÇO CA-50 DE 8 MM - MONTAGEM. AF_06/2017</t>
  </si>
  <si>
    <t xml:space="preserve"> 96546 </t>
  </si>
  <si>
    <t>ARMAÇÃO DE BLOCO, VIGA BALDRAME OU SAPATA UTILIZANDO AÇO CA-50 DE 10 MM - MONTAGEM. AF_06/2017</t>
  </si>
  <si>
    <t xml:space="preserve"> 96995 </t>
  </si>
  <si>
    <t>REATERRO MANUAL APILOADO COM SOQUETE. AF_10/2017</t>
  </si>
  <si>
    <t>PILARES COLARINHOS</t>
  </si>
  <si>
    <t xml:space="preserve"> 92759 </t>
  </si>
  <si>
    <t>ARMAÇÃO DE PILAR OU VIGA DE UMA ESTRUTURA CONVENCIONAL DE CONCRETO ARMADO EM UM EDIFÍCIO DE MÚLTIPLOS PAVIMENTOS UTILIZANDO AÇO CA-60 DE 5,0 MM - MONTAGEM. AF_12/2015</t>
  </si>
  <si>
    <t xml:space="preserve"> 92762 </t>
  </si>
  <si>
    <t>ARMAÇÃO DE PILAR OU VIGA DE UMA ESTRUTURA CONVENCIONAL DE CONCRETO ARMADO EM UM EDIFÍCIO DE MÚLTIPLOS PAVIMENTOS UTILIZANDO AÇO CA-50 DE 10,0 MM - MONTAGEM. AF_12/2015</t>
  </si>
  <si>
    <t>VIGAS BALDRAME</t>
  </si>
  <si>
    <t xml:space="preserve"> 96527 </t>
  </si>
  <si>
    <t>ESCAVAÇÃO MANUAL DE VALA PARA VIGA BALDRAME (INCLUINDO ESCAVAÇÃO PARA COLOCAÇÃO DE FÔRMAS). AF_06/2017</t>
  </si>
  <si>
    <t>FABRICAÇÃO, MONTAGEM E DESMONTAGEM DE FÔRMA PARA VIGA BALDRAME, EM MADEIRA SERRADA, E=25 MM, 4 UTILIZAÇÕES. AF_06/2017</t>
  </si>
  <si>
    <t xml:space="preserve"> 96547 </t>
  </si>
  <si>
    <t>ARMAÇÃO DE BLOCO, VIGA BALDRAME OU SAPATA UTILIZANDO AÇO CA-50 DE 12,5 MM - MONTAGEM. AF_06/2017</t>
  </si>
  <si>
    <t xml:space="preserve"> 96548 </t>
  </si>
  <si>
    <t>ARMAÇÃO DE BLOCO, VIGA BALDRAME OU SAPATA UTILIZANDO AÇO CA-50 DE 16 MM - MONTAGEM. AF_06/2017</t>
  </si>
  <si>
    <t>PISO DE CONCRETO</t>
  </si>
  <si>
    <t>LASTRO COM MATERIAL GRANULAR (PEDRA BRITADA N.2), APLICADO EM PISOS OU LAJES SOBRE SOLO, ESPESSURA DE *10 CM*. AF_08/2017</t>
  </si>
  <si>
    <t xml:space="preserve"> 92784 </t>
  </si>
  <si>
    <t>ARMAÇÃO DE LAJE DE UMA ESTRUTURA CONVENCIONAL DE CONCRETO ARMADO EM UMA EDIFICAÇÃO TÉRREA OU SOBRADO UTILIZANDO AÇO CA-60 DE 5,0 MM - MONTAGEM. AF_12/2015</t>
  </si>
  <si>
    <t xml:space="preserve"> 92785 </t>
  </si>
  <si>
    <t>ARMAÇÃO DE LAJE DE UMA ESTRUTURA CONVENCIONAL DE CONCRETO ARMADO EM UMA EDIFICAÇÃO TÉRREA OU SOBRADO UTILIZANDO AÇO CA-50 DE 6,3 MM - MONTAGEM. AF_12/2015</t>
  </si>
  <si>
    <t xml:space="preserve"> 92786 </t>
  </si>
  <si>
    <t>ARMAÇÃO DE LAJE DE UMA ESTRUTURA CONVENCIONAL DE CONCRETO ARMADO EM UMA EDIFICAÇÃO TÉRREA OU SOBRADO UTILIZANDO AÇO CA-50 DE 8,0 MM - MONTAGEM. AF_12/2015</t>
  </si>
  <si>
    <t xml:space="preserve"> 92787 </t>
  </si>
  <si>
    <t>ARMAÇÃO DE LAJE DE UMA ESTRUTURA CONVENCIONAL DE CONCRETO ARMADO EM UMA EDIFICAÇÃO TÉRREA OU SOBRADO UTILIZANDO AÇO CA-50 DE 10,0 MM - MONTAGEM. AF_12/2015</t>
  </si>
  <si>
    <t>PILARES (TÉRREO-SUPERIOR)</t>
  </si>
  <si>
    <t xml:space="preserve"> 92763 </t>
  </si>
  <si>
    <t>ARMAÇÃO DE PILAR OU VIGA DE UMA ESTRUTURA CONVENCIONAL DE CONCRETO ARMADO EM UM EDIFÍCIO DE MÚLTIPLOS PAVIMENTOS UTILIZANDO AÇO CA-50 DE 12,5 MM - MONTAGEM. AF_12/2015</t>
  </si>
  <si>
    <t xml:space="preserve"> 92764 </t>
  </si>
  <si>
    <t>ARMAÇÃO DE PILAR OU VIGA DE UMA ESTRUTURA CONVENCIONAL DE CONCRETO ARMADO EM UM EDIFÍCIO DE MÚLTIPLOS PAVIMENTOS UTILIZANDO AÇO CA-50 DE 16,0 MM - MONTAGEM. AF_12/2015</t>
  </si>
  <si>
    <t>VIGAS SUPERIOR</t>
  </si>
  <si>
    <t xml:space="preserve"> 92760 </t>
  </si>
  <si>
    <t>ARMAÇÃO DE PILAR OU VIGA DE UMA ESTRUTURA CONVENCIONAL DE CONCRETO ARMADO EM UM EDIFÍCIO DE MÚLTIPLOS PAVIMENTOS UTILIZANDO AÇO CA-50 DE 6,3 MM - MONTAGEM. AF_12/2015</t>
  </si>
  <si>
    <t xml:space="preserve"> 92761 </t>
  </si>
  <si>
    <t>ARMAÇÃO DE PILAR OU VIGA DE UMA ESTRUTURA CONVENCIONAL DE CONCRETO ARMADO EM UM EDIFÍCIO DE MÚLTIPLOS PAVIMENTOS UTILIZANDO AÇO CA-50 DE 8,0 MM - MONTAGEM. AF_12/2015</t>
  </si>
  <si>
    <t>LAJE SUPERIOR</t>
  </si>
  <si>
    <t xml:space="preserve"> SMT 15 </t>
  </si>
  <si>
    <t>LAJE PRE-FABRICADA TRELICADA UNIDIR C/ EPS PLT12 - FORNECIMENTO E INSTALAÇÃO</t>
  </si>
  <si>
    <t xml:space="preserve"> 92788 </t>
  </si>
  <si>
    <t>ARMAÇÃO DE LAJE DE UMA ESTRUTURA CONVENCIONAL DE CONCRETO ARMADO EM UMA EDIFICAÇÃO TÉRREA OU SOBRADO UTILIZANDO AÇO CA-50 DE 12,5 MM - MONTAGEM. AF_12/2015</t>
  </si>
  <si>
    <t xml:space="preserve"> 97088 </t>
  </si>
  <si>
    <t>ARMAÇÃO PARA EXECUÇÃO, DE LAJE, COM USO DE TELA Q-92.</t>
  </si>
  <si>
    <t>PILARES PLATIBANDA - RESERVATÓRIO</t>
  </si>
  <si>
    <t>VIGAS PLATIBANDA - RESERVATÓRIO</t>
  </si>
  <si>
    <t>LAJES TOPO</t>
  </si>
  <si>
    <t>ESTRUTURA ABRIGO DE GÁS</t>
  </si>
  <si>
    <t>PAREDES E DIVISÓRIAS</t>
  </si>
  <si>
    <t>ALVENARIAS</t>
  </si>
  <si>
    <t xml:space="preserve"> 103334 </t>
  </si>
  <si>
    <t>ALVENARIA DE VEDAÇÃO DE BLOCOS CERÂMICOS FURADOS NA HORIZONTAL DE 14X9X19 CM (ESPESSURA 14 CM, BLOCO DEITADO) E ARGAMASSA DE ASSENTAMENTO COM PREPARO EM BETONEIRA. AF_12/2021</t>
  </si>
  <si>
    <t>ALVENARIA DE VEDAÇÃO DE BLOCOS CERÂMICOS FURADOS NA HORIZONTAL (ESPESSURA 18 CM - PAREDE DUPLA) COM TIJOLO DE 9X14X19 CM  E ARGAMASSA DE ASSENTAMENTO COM PREPARO EM BETONEIRA.</t>
  </si>
  <si>
    <t xml:space="preserve"> 87905 </t>
  </si>
  <si>
    <t>CHAPISCO APLICADO EM ALVENARIA E ESTRUTURAS DE CONCRETO, COM COLHER DE PEDREIRO.  ARGAMASSA TRAÇO 1:3 COM PREPARO EM BETONEIRA 400L.  - FORNECIMENTO E EXECUÇÃO</t>
  </si>
  <si>
    <t xml:space="preserve"> 89173 </t>
  </si>
  <si>
    <t>(COMPOSIÇÃO REPRESENTATIVA) DO SERVIÇO DE EMBOÇO/MASSA ÚNICA, APLICADO MANUALMENTE, TRAÇO 1:2:8, EM BETONEIRA DE 400L, PAREDES INTERNAS/EXTERNAS, COM EXECUÇÃO DE TALISCAS, - FORNECIMENTO E EXECUÇÃO</t>
  </si>
  <si>
    <t xml:space="preserve"> 87885 </t>
  </si>
  <si>
    <t>CHAPISCO APLICADO NO TETO, COM ROLO PARA TEXTURA ACRÍLICA. ARGAMASSA INDUSTRIALIZADA COM PREPARO EM MISTURADOR 300 KG. AF_06/2014</t>
  </si>
  <si>
    <t xml:space="preserve"> 90406 </t>
  </si>
  <si>
    <t>MASSA ÚNICA, PARA RECEBIMENTO DE PINTURA, EM ARGAMASSA TRAÇO 1:2:8, PREPARO MECÂNICO COM BETONEIRA 400L, APLICADA MANUALMENTE EM TETO, ESPESSURA DE 20MM, COM EXECUÇÃO DE TALISCAS. AF_03/2015</t>
  </si>
  <si>
    <t>CHAPISCO APLICADO EM ALVENARIA (COM PRESENÇA DE VÃOS) E ESTRUTURAS DE CONCRETO DE FACHADA, COM COLHER DE PEDREIRO.  ARGAMASSA TRAÇO 1:3 COM PREPARO EM BETONEIRA 400L. AF_06/2014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</si>
  <si>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</si>
  <si>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DIVISÓRIAS DE GRANITO</t>
  </si>
  <si>
    <t>ALVENARIAS - MUROS</t>
  </si>
  <si>
    <t>COBERTURA</t>
  </si>
  <si>
    <t xml:space="preserve"> 92566 </t>
  </si>
  <si>
    <t>FABRICAÇÃO E INSTALAÇÃO DE ESTRUTURA PONTALETADA DE MADEIRA NÃO APARELHADA PARA TELHADOS COM ATÉ 2 ÁGUAS E PARA TELHA ONDULADA DE FIBROCIMENTO, METÁLICA, PLÁSTICA OU TERMOACÚSTICA, INCLUSO TRANSPORTE VERTICAL. AF_12/2015</t>
  </si>
  <si>
    <t xml:space="preserve"> 94210 </t>
  </si>
  <si>
    <t>TELHAMENTO COM TELHA ONDULADA DE FIBROCIMENTO E = 6 MM, COM RECOBRIMENTO LATERAL DE 1 1/4 DE ONDA PARA TELHADO COM INCLINAÇÃO MÁXIMA DE 10°, COM ATÉ 2 ÁGUAS, INCLUSO IÇAMENTO. AF_07/2019</t>
  </si>
  <si>
    <t>IMPERMEABILIZAÇÃO</t>
  </si>
  <si>
    <t xml:space="preserve"> 98557 </t>
  </si>
  <si>
    <t>IMPERMEABILIZAÇÃO DE SUPERFÍCIE COM EMULSÃO ASFÁLTICA, 2 DEMÃOS (VIGAS BALDRAME) – FORNECIMENTO E EXECUÇÃO</t>
  </si>
  <si>
    <t xml:space="preserve"> 98558 </t>
  </si>
  <si>
    <t>TRATAMENTO DE RALO OU PONTO EMERGENTE COM ARGAMASSA POLIMÉRICA / MEMBRANA ACRÍLICA REFORÇADO COM VÉU DE POLIÉSTER (MAV). AF_06/2018</t>
  </si>
  <si>
    <t>CALHAS, RUFOS E PINGADEIRAS</t>
  </si>
  <si>
    <t>CALHA EM CHAPA DE AÇO GALVANIZADO NÚMERO 24, DESENVOLVIMENTO DE 50 CM, INCLUSO TRANSPORTE VERTICAL. AF_07/2019</t>
  </si>
  <si>
    <t xml:space="preserve"> 101979 </t>
  </si>
  <si>
    <t>RUFO PINGADEIRA EM AÇO GALVANIZADO, CORTE 33. FORNECIMENTO E INSTALAÇÃO</t>
  </si>
  <si>
    <t xml:space="preserve"> SMT 68 </t>
  </si>
  <si>
    <t>RUFO PINGADEIRA EM AÇO GALVANIZADO, CORTE 40. FORNECIMENTO E INSTALAÇÃO</t>
  </si>
  <si>
    <t xml:space="preserve"> 94231 </t>
  </si>
  <si>
    <t>RUFO EM CHAPA DE AÇO GALVANIZADO NÚMERO 24, CORTE ATÉ 25 CM, INCLUSO TRANSPORTE VERTICAL, VEDAÇÕES COM SELANTE FLEXÍVEL PU, FORNECIMENTO E INSTALAÇÃO</t>
  </si>
  <si>
    <t>CALHAS DE ALVENARIA</t>
  </si>
  <si>
    <t xml:space="preserve"> 93204 </t>
  </si>
  <si>
    <t>CINTA DE AMARRAÇÃO DE ALVENARIA MOLDADA IN LOCO EM CONCRETO. AF_03/2016</t>
  </si>
  <si>
    <t xml:space="preserve"> fes343 </t>
  </si>
  <si>
    <t>IMPERMEABILIZACAO DE SUPERFICIE COM MANTA ASFALTICA (COM POLIMEROS TIPO APP), E=4 MM E FILME DE POLIETILENO 24 MICRAS, EM CALHA DE ALVENARIA – FORNECIMENTO E EXECUÇÃO</t>
  </si>
  <si>
    <t xml:space="preserve"> 98565 </t>
  </si>
  <si>
    <t>PROTEÇÃO MECÂNICA DE SUPERFICIE HORIZONTAL COM ARGAMASSA DE CIMENTO E AREIA, TRAÇO 1:3, E=3CM. AF_06/2018</t>
  </si>
  <si>
    <t>PISOS E REVESTIMENTOS</t>
  </si>
  <si>
    <t>CONTRAPISO</t>
  </si>
  <si>
    <t>REVESTIMENTOS DE PISO</t>
  </si>
  <si>
    <t xml:space="preserve"> fes337 </t>
  </si>
  <si>
    <t xml:space="preserve"> SMT 130 </t>
  </si>
  <si>
    <t>REVESTIMENTO CERÂMICO PARA PISO COM PLACAS TIPO PORCELANATO DE DIMENSÕES 62,5 X 62,5 CM  - FORNECIMENTO E INSTALAÇÃO</t>
  </si>
  <si>
    <t xml:space="preserve"> SMT 131 </t>
  </si>
  <si>
    <t>RODAPÉ CERÂMICO DE 7CM DE ALTURA COM PLACAS TIPO PORCELANATO DE DIMENSÕES 62,5x62,5CM - FORNECIMENTO E INSTALAÇÃO</t>
  </si>
  <si>
    <t>REVESTIMENTOS CERÂMICOS DE PAREDE</t>
  </si>
  <si>
    <t>FORROS</t>
  </si>
  <si>
    <t xml:space="preserve"> 88484 </t>
  </si>
  <si>
    <t>APLICAÇÃO DE FUNDO SELADOR ACRÍLICO EM TETO, UMA DEMÃO. EM FORRO DE GESSO ACARTONADO. - FORNECIMENTO E EXECUÇÃO</t>
  </si>
  <si>
    <t xml:space="preserve"> 88496 </t>
  </si>
  <si>
    <t xml:space="preserve"> 88488 </t>
  </si>
  <si>
    <t>APLICAÇÃO MANUAL DE PINTURA COM TINTA LÁTEX ACRÍLICA EM TETO, DUAS DEMÃOS, EM FORRO DE GESSO ACARTONADO.</t>
  </si>
  <si>
    <t xml:space="preserve"> SMT 59 </t>
  </si>
  <si>
    <t>ESTRADO EM MADEIRA DE LEI - FORNECIMENTO E INSTALAÇÃO</t>
  </si>
  <si>
    <t>M²</t>
  </si>
  <si>
    <t>ESQUADRIAS</t>
  </si>
  <si>
    <t>ESQUADRIAS DE METÁLICAS - PORTAS E JANELAS</t>
  </si>
  <si>
    <t>PEITORIL EM GRANITO, LARGURA 18 CM.  FORNECIMENTO E INSTALAÇÃO</t>
  </si>
  <si>
    <t xml:space="preserve"> fes338 </t>
  </si>
  <si>
    <t>PEITORIL  EM GRANITO  LARGURA 20 CM, FORNECIMENTO E INSTALAÇÃO</t>
  </si>
  <si>
    <t xml:space="preserve"> SMT 88 </t>
  </si>
  <si>
    <t>J01- JANELA EM ALUMÍNIO ANODIZADO NA COR BRANCO, COM VIDRO 6 MM, 02 FOLHA DE CORRER, DIMENSÕES 200 X 100 CM - COMPLETA - FORNECIMENTO E INSTALAÇÃO</t>
  </si>
  <si>
    <t xml:space="preserve"> SMT 91 </t>
  </si>
  <si>
    <t>J02 - JANELA EM ALUMÍNIO ANODIZADO NA COR BRANCO, COM VIDRO 6 MM, 03 FOLHAS MAXIM-AR, DIMENSÕES 200 X 60 CM - COMPLETA - FORNECIMENTO E INSTALAÇÃO</t>
  </si>
  <si>
    <t xml:space="preserve"> SMT 92 </t>
  </si>
  <si>
    <t>J03 - JANELA BASCULANTE DE ALUMINIO ANODIZADO NA COR BRANCO, COM VIDRO, 6 MM 2 FOLHAS 120 X 190 CM - COMPLETA -FORNECIMENTO E INSTALAÇÃO</t>
  </si>
  <si>
    <t xml:space="preserve"> SMT 89 </t>
  </si>
  <si>
    <t>J04 - JANELA EM ALUMÍNIO ANODIZADO NA COR BRANCO, COM VIDRO TEMPERADO 6 MM, 01 FOLHA FIXA, DIMENSÕES 400 X 175 CM - COMPLETA - FORNECIMENTO E INSTALAÇÃO</t>
  </si>
  <si>
    <t>BRISE EM MADEIRA DE LEI, COM RÉGUAS CANTOS ABAULADOS 10 X 2CM, PROTEGIDAS DUAS DEMÃOS DE VERNIZ SEMI-BRILHO, EM TODAS AS FACES, ANTES DO ASSENTAMENTO – FORNECIMENTO E INSTALAÇÃO</t>
  </si>
  <si>
    <t xml:space="preserve"> SMT 75 </t>
  </si>
  <si>
    <t>P02 -PORTA EM ALUMÍNIO ANODIZADO BRANCO, DE ABRIR TIPO VENEZIANA COM GUARNIÇÃO 70x180, FIXAÇÃO COM PARAFUSOS, INCLUSO DOBRADIÇAS FECHADURAS E CHAVES - FORNECIMENTO E INSTALAÇÃO.</t>
  </si>
  <si>
    <t xml:space="preserve"> SMT 76 </t>
  </si>
  <si>
    <t>P03 -PORTA EM ALUMÍNIO ANODIZADO BRANCO, DE ABRIR TIPO VENEZIANA COM GUARNIÇÃO 100x180, FIXAÇÃO COM PARAFUSOS, INCLUSO DOBRADIÇAS FECHADURAS E CHAVES - FORNECIMENTO E INSTALAÇÃO.</t>
  </si>
  <si>
    <t xml:space="preserve"> SMT 09 </t>
  </si>
  <si>
    <t>P04 - FORNECIMENTO E INSTALAÇÃO DE ALÇAPÃO DE METAL BRANCO 60CM X 60CM REF; ALÇAPÃO DE METAL PLACO OU EQUIVALENTE TECNICO - FORNECIMENTO E INSTALAÇÃO</t>
  </si>
  <si>
    <t xml:space="preserve"> SMT 77 </t>
  </si>
  <si>
    <t>P05 - PORTA EM ALUMÍNIO ANODIZADO, DE ABRIR TIPO VENEZIANA COM GUARNIÇÃO 75x120, FIXAÇÃO COM PARAFUSOS, INCLUSO DOBRADIÇAS FECHADURAS E CHAVES - FORNECIMENTO E INSTALAÇÃO.</t>
  </si>
  <si>
    <t xml:space="preserve"> SMT 78 </t>
  </si>
  <si>
    <t>P06 - PORTA DE ABRIR COM MOLA HIDRÁULICA, EM VIDRO TEMPERADO, 200 x315, COM 2 FOLHAS DE 100X315 CM, ESPESSURA DE 10MM, INCLUSIVE ACESSÓRIOS, COMPLETA - FORNECIMENTO E INSTALAÇÃO</t>
  </si>
  <si>
    <t>ESQUADRIAS DE MADEIRA - PORTAS</t>
  </si>
  <si>
    <t xml:space="preserve"> SMT 74 </t>
  </si>
  <si>
    <t>P01- PORTA DE MADEIRA, 100X210CM. ITENS INCLUSOS: DOBRADIÇAS, MONTAGEM E INSTALAÇÃO DO BATENTE, FECHADURA COM EXECUÇÃO DO FURO, PINTADA COM VERNIZ NATURAL DUAS DEMÃOS, CONFORME PROJETO - FORNECIMENTO E INSTALAÇÃO.</t>
  </si>
  <si>
    <t>PINTURAS</t>
  </si>
  <si>
    <t>PINTURAS EM PAREDES INTERNAS</t>
  </si>
  <si>
    <t xml:space="preserve"> 88485 </t>
  </si>
  <si>
    <t>APLICAÇÃO DE FUNDO SELADOR ACRÍLICO EM PAREDES, UMA DEMÃO. AF_06/2014</t>
  </si>
  <si>
    <t xml:space="preserve"> 88497 </t>
  </si>
  <si>
    <t>APLICAÇÃO E LIXAMENTO DE MASSA LÁTEX EM PAREDES, DUAS DEMÃOS. AF_06/2014</t>
  </si>
  <si>
    <t xml:space="preserve"> 88489 </t>
  </si>
  <si>
    <t>APLICAÇÃO MANUAL DE PINTURA COM TINTA LÁTEX ACRÍLICA EM PAREDES, DUAS DEMÃOS. AF_06/2014</t>
  </si>
  <si>
    <t>PINTURAS EM CALHAS DE ALVENARIA</t>
  </si>
  <si>
    <t>PINTURAS EM PAREDES EXTERNAS E PLATIBANDA</t>
  </si>
  <si>
    <t xml:space="preserve"> 95305 </t>
  </si>
  <si>
    <t>TEXTURA ACRÍLICA, APLICAÇÃO MANUAL EM PAREDE, UMA DEMÃO. AF_09/2016</t>
  </si>
  <si>
    <t>PINTURA EM TETO</t>
  </si>
  <si>
    <t>APLICAÇÃO DE FUNDO SELADOR ACRÍLICO EM TETO, UMA DEMÃO. AF_06/2014</t>
  </si>
  <si>
    <t>APLICAÇÃO E LIXAMENTO DE MASSA LÁTEX EM TETO, DUAS DEMÃOS. AF_06/2014</t>
  </si>
  <si>
    <t>APLICAÇÃO MANUAL DE PINTURA COM TINTA LÁTEX ACRÍLICA EM TETO, DUAS DEMÃOS. AF_06/2014</t>
  </si>
  <si>
    <t>PINTURAS PAREDES DE DIVISAS (FUNDOS - PAREDE EXTERNA CORREDOR - LATERAL DIREITA)</t>
  </si>
  <si>
    <t>PINTURA EM MUROS</t>
  </si>
  <si>
    <t>APARELHOS E METAIS SANITÁRIOS</t>
  </si>
  <si>
    <t xml:space="preserve"> 100858 </t>
  </si>
  <si>
    <t>MICTÓRIO SIFONADO LOUÇA BRANCA, COM VÁLVULA DE DESCARGA EM METAL CROMADO COM ACIONAMENTO POR PRESSÃO E FECHAMENTO AUTOMÁTICO -  FORNECIMENTO E INSTALAÇÃO</t>
  </si>
  <si>
    <t xml:space="preserve"> 86882 </t>
  </si>
  <si>
    <t>SIFÃO DO TIPO GARRAFA/COPO EM PVC 1.1/4  X 1.1/2 - FORNECIMENTO E INSTALAÇÃO. AF_01/2020</t>
  </si>
  <si>
    <t xml:space="preserve"> 86879 </t>
  </si>
  <si>
    <t>VÁLVULA EM PLÁSTICO 1" PARA PIA, TANQUE OU LAVATÓRIO, COM OU SEM LADRÃO - FORNECIMENTO E INSTALAÇÃO. AF_01/2020</t>
  </si>
  <si>
    <t xml:space="preserve"> 86888 </t>
  </si>
  <si>
    <t>VASO SANITÁRIO SIFONADO COM CAIXA ACOPLADA LOUÇA BRANCA IZY DECA DUPLO ACIONAMENTO OU EQUIVALENTE TÉCNICO - FORNECIMENTO E INSTALAÇÃO.</t>
  </si>
  <si>
    <t xml:space="preserve"> 100849 </t>
  </si>
  <si>
    <t>ASSENTO SANITÁRIO CONVENCIONAL - FORNECIMENTO E INSTALACAO. AF_01/2020</t>
  </si>
  <si>
    <t xml:space="preserve"> fes368 </t>
  </si>
  <si>
    <t>TORNEIRA CROMADA DE MESA PARA LAVATÓRIO TEMPORIZADORA PRESSÃO BICA BAIXA REF DOCOL PRESSMATIC OU EQUIVALENTE TÉCNICO. - FORNEICMENTO E INSTALAÇÃO</t>
  </si>
  <si>
    <t xml:space="preserve"> SMT 05 </t>
  </si>
  <si>
    <t>TAMPO EM GRANITO PRETO SÃO GABRIEL  COM SAIA E RODAPIA CONFORME PROJETO - FORNECIMENTO E INSTALAÇÃO</t>
  </si>
  <si>
    <t xml:space="preserve"> 86901 </t>
  </si>
  <si>
    <t>CUBA DE EMBUTIR OVAL EM LOUÇA BRANCA, 35 X 50CM REF; DECA L37.17 OU EQUIVALENTE - FORNECIMENTO E INSTALAÇÃO.</t>
  </si>
  <si>
    <t xml:space="preserve"> 86885 </t>
  </si>
  <si>
    <t>ENGATE FLEXÍVEL EM PLÁSTICO BRANCO, 1/2 X 40CM - FORNECIMENTO E INSTALAÇÃO. AF_01/2020</t>
  </si>
  <si>
    <t xml:space="preserve"> 100868 </t>
  </si>
  <si>
    <t>BARRA DE APOIO RETA, EM ACO INOX POLIDO, COMPRIMENTO 80 CM,  FIXADA NA PAREDE - FORNECIMENTO E INSTALAÇÃO. AF_01/2020</t>
  </si>
  <si>
    <t>ESPELHO DE CRISTAL ESPESSURA 4MM  80 X 75 CM INCLUSIVE FIXAÇÃO COM COLA ADESIVA.</t>
  </si>
  <si>
    <t>ESPELHO DE CRISTAL ESPESSURA 4MM  260 X 75 CM INCLUSIVE FIXAÇÃO COM COLA ADESIVA.</t>
  </si>
  <si>
    <t>ESPELHO DE CRISTAL ESPESSURA 4MM  325 X 75 CM INCLUSIVE FIXAÇÃO COM COLA ADESIVA.</t>
  </si>
  <si>
    <t>INSTALAÇÕES HIDROSANITÁRIAS</t>
  </si>
  <si>
    <t>INSTALAÇÕES DE ÁGUA FRIA</t>
  </si>
  <si>
    <t xml:space="preserve"> 102607 </t>
  </si>
  <si>
    <t>CAIXA D´ÁGUA EM POLIETILENO, 1000 LITROS - FORNECIMENTO E INSTALAÇÃO. AF_06/2021</t>
  </si>
  <si>
    <t xml:space="preserve"> 94796 </t>
  </si>
  <si>
    <t>TORNEIRA DE BOIA PARA CAIXA D'ÁGUA, ROSCÁVEL, 3/4" - FORNECIMENTO E INSTALAÇÃO.</t>
  </si>
  <si>
    <t xml:space="preserve"> 102591 </t>
  </si>
  <si>
    <t>FURO EM CAIXA D'ÁGUA COM ESPESSURA DE 2 ATÉ 5 MM E DIÂMETRO DE 25 MM</t>
  </si>
  <si>
    <t xml:space="preserve"> 102593 </t>
  </si>
  <si>
    <t>FURO EM CAIXA D'ÁGUA COM ESPESSURA DE 2 ATÉ 5 MM E DIÂMETRO DE 32 MM</t>
  </si>
  <si>
    <t xml:space="preserve"> 102597 </t>
  </si>
  <si>
    <t>FURO EM CAIXA D'ÁGUA COM ESPESSURA DE 2 ATÉ 5 MM E DIÂMETRO DE 50 MM</t>
  </si>
  <si>
    <t xml:space="preserve"> 94706 </t>
  </si>
  <si>
    <t>ADAPTADOR COM FLANGE E ANEL DE VEDAÇÃO, PVC, SOLDÁVEL, DN 50 MM X 1 1/2 , INSTALADO EM RESERVAÇÃO DE ÁGUA DE EDIFICAÇÃO QUE POSSUA RESERVATÓRIO DE FIBRA/FIBROCIMENTO   FORNECIMENTO E INSTALAÇÃO. AF_06/2016</t>
  </si>
  <si>
    <t xml:space="preserve"> 94704 </t>
  </si>
  <si>
    <t>ADAPTADOR COM FLANGE E ANEL DE VEDAÇÃO, PVC, SOLDÁVEL, DN 32 MM X 1 , INSTALADO EM RESERVAÇÃO DE ÁGUA DE EDIFICAÇÃO QUE POSSUA RESERVATÓRIO DE FIBRA/FIBROCIMENTO   FORNECIMENTO E INSTALAÇÃO. AF_06/2016</t>
  </si>
  <si>
    <t xml:space="preserve"> 94703 </t>
  </si>
  <si>
    <t>ADAPTADOR COM FLANGE E ANEL DE VEDAÇÃO, PVC, SOLDÁVEL, DN  25 MM X 3/4 , INSTALADO EM RESERVAÇÃO DE ÁGUA DE EDIFICAÇÃO QUE POSSUA RESERVATÓRIO DE FIBRA/FIBROCIMENTO   FORNECIMENTO E INSTALAÇÃO. AF_06/2016</t>
  </si>
  <si>
    <t xml:space="preserve"> 94490 </t>
  </si>
  <si>
    <t>REGISTRO DE ESFERA, PVC, SOLDÁVEL, COM VOLANTE, DN  32 MM - FORNECIMENTO E INSTALAÇÃO. AF_08/2021</t>
  </si>
  <si>
    <t xml:space="preserve"> 94492 </t>
  </si>
  <si>
    <t>REGISTRO DE ESFERA, PVC, SOLDÁVEL, COM VOLANTE, DN  50 MM - FORNECIMENTO E INSTALAÇÃO. AF_08/2021</t>
  </si>
  <si>
    <t xml:space="preserve"> 94489 </t>
  </si>
  <si>
    <t>REGISTRO DE ESFERA, PVC, SOLDÁVEL, COM VOLANTE, DN  25 MM - FORNECIMENTO E INSTALAÇÃO. AF_08/2021</t>
  </si>
  <si>
    <t xml:space="preserve"> 94792 </t>
  </si>
  <si>
    <t>REGISTRO DE GAVETA BRUTO, LATÃO, ROSCÁVEL, 1", COM ACABAMENTO E CANOPLA CROMADOS - FORNECIMENTO E INSTALAÇÃO. AF_08/2021</t>
  </si>
  <si>
    <t xml:space="preserve"> 89987 </t>
  </si>
  <si>
    <t>REGISTRO DE GAVETA BRUTO, LATÃO, ROSCÁVEL, 3/4", COM ACABAMENTO E CANOPLA CROMADOS - FORNECIMENTO E INSTALAÇÃO. AF_08/2021</t>
  </si>
  <si>
    <t xml:space="preserve"> 89383 </t>
  </si>
  <si>
    <t>ADAPTADOR CURTO COM BOLSA E ROSCA PARA REGISTRO, PVC, SOLDÁVEL, DN 25MM X 3/4, INSTALADO EM RAMAL OU SUB-RAMAL DE ÁGUA - FORNECIMENTO E INSTALAÇÃO. AF_12/2014</t>
  </si>
  <si>
    <t xml:space="preserve"> 89436 </t>
  </si>
  <si>
    <t>ADAPTADOR CURTO COM BOLSA E ROSCA PARA REGISTRO, PVC, SOLDÁVEL, DN 32MM X 1", INSTALADO EM RAMAL DE DISTRIBUIÇÃO DE ÁGUA - FORNECIMENTO E INSTALAÇÃO. AF_12/2014</t>
  </si>
  <si>
    <t xml:space="preserve"> fes604 </t>
  </si>
  <si>
    <t>BUCHA DE REDUÇÃO, PVC, SOLDÁVEL, DN 50MM X 32MM, INSTALADO EM RAMAL OU SUB-RAMAL DE ÁGUA - FORNECIMENTO E INSTALAÇÃO.</t>
  </si>
  <si>
    <t xml:space="preserve"> SMT 25 </t>
  </si>
  <si>
    <t>BUCHA DE REDUÇÃO, PVC, SOLDÁVEL, DN 32MM X 25MM, INSTALADO EM RAMAL OU SUB-RAMAL DE ÁGUA - FORNECIMENTO E INSTALAÇÃO.</t>
  </si>
  <si>
    <t xml:space="preserve"> 89490 </t>
  </si>
  <si>
    <t>CURVA 45 GRAUS, PVC, SOLDÁVEL, DN 25MM, INSTALADO EM PRUMADA DE ÁGUA - FORNECIMENTO E INSTALAÇÃO. AF_12/2014</t>
  </si>
  <si>
    <t xml:space="preserve"> 89410 </t>
  </si>
  <si>
    <t>CURVA 90 GRAUS, PVC, SOLDÁVEL, DN 25MM, INSTALADO EM RAMAL DE DISTRIBUIÇÃO DE ÁGUA - FORNECIMENTO E INSTALAÇÃO. AF_12/2014</t>
  </si>
  <si>
    <t xml:space="preserve"> 89364 </t>
  </si>
  <si>
    <t>CURVA 90 GRAUS, PVC, SOLDÁVEL, DN 25MM, INSTALADO EM RAMAL OU SUB-RAMAL DE ÁGUA - FORNECIMENTO E INSTALAÇÃO. AF_12/2014</t>
  </si>
  <si>
    <t xml:space="preserve"> 89369 </t>
  </si>
  <si>
    <t>CURVA 90 GRAUS, PVC, SOLDÁVEL, DN 32MM, INSTALADO EM RAMAL OU SUB-RAMAL DE ÁGUA - FORNECIMENTO E INSTALAÇÃO. AF_12/2014</t>
  </si>
  <si>
    <t xml:space="preserve"> 89503 </t>
  </si>
  <si>
    <t>CURVA 90 GRAUS, PVC, SOLDÁVEL, DN 50MM, INSTALADO EM PRUMADA DE ÁGUA - FORNECIMENTO E INSTALAÇÃO. AF_12/2014</t>
  </si>
  <si>
    <t xml:space="preserve"> 89378 </t>
  </si>
  <si>
    <t>LUVA, PVC, SOLDÁVEL, DN 25MM, INSTALADO EM RAMAL OU SUB-RAMAL DE ÁGUA - FORNECIMENTO E INSTALAÇÃO. AF_12/2014</t>
  </si>
  <si>
    <t xml:space="preserve"> 89386 </t>
  </si>
  <si>
    <t>LUVA, PVC, SOLDÁVEL, DN 32MM, INSTALADO EM RAMAL OU SUB-RAMAL DE ÁGUA - FORNECIMENTO E INSTALAÇÃO. AF_12/2014</t>
  </si>
  <si>
    <t xml:space="preserve"> 94663 </t>
  </si>
  <si>
    <t>LUVA, PVC, SOLDÁVEL, DN 50 MM, INSTALADO EM RESERVAÇÃO DE ÁGUA DE EDIFICAÇÃO QUE POSSUA RESERVATÓRIO DE FIBRA/FIBROCIMENTO   FORNECIMENTO E INSTALAÇÃO. AF_06/2016</t>
  </si>
  <si>
    <t xml:space="preserve"> 89367 </t>
  </si>
  <si>
    <t>JOELHO 90 GRAUS, PVC, SOLDÁVEL, DN 32MM, INSTALADO EM RAMAL OU SUB-RAMAL DE ÁGUA - FORNECIMENTO E INSTALAÇÃO. AF_12/2014</t>
  </si>
  <si>
    <t xml:space="preserve"> 89501 </t>
  </si>
  <si>
    <t>JOELHO 90 GRAUS, PVC, SOLDÁVEL, DN 50MM, INSTALADO EM PRUMADA DE ÁGUA - FORNECIMENTO E INSTALAÇÃO. AF_12/2014</t>
  </si>
  <si>
    <t xml:space="preserve"> 90373 </t>
  </si>
  <si>
    <t>JOELHO 90 GRAUS COM BUCHA DE LATÃO, PVC, SOLDÁVEL, DN 25MM, X 1/2 INSTALADO EM RAMAL OU SUB-RAMAL DE ÁGUA - FORNECIMENTO E INSTALAÇÃO. AF_12/2014</t>
  </si>
  <si>
    <t xml:space="preserve"> 89395 </t>
  </si>
  <si>
    <t>TE, PVC, SOLDÁVEL, DN 25MM, INSTALADO EM RAMAL OU SUB-RAMAL DE ÁGUA - FORNECIMENTO E INSTALAÇÃO. AF_12/2014</t>
  </si>
  <si>
    <t xml:space="preserve"> 89398 </t>
  </si>
  <si>
    <t>TE, PVC, SOLDÁVEL, DN 32MM, INSTALADO EM RAMAL OU SUB-RAMAL DE ÁGUA - FORNECIMENTO E INSTALAÇÃO. AF_12/2014</t>
  </si>
  <si>
    <t xml:space="preserve"> 89400 </t>
  </si>
  <si>
    <t>TÊ DE REDUÇÃO, PVC, SOLDÁVEL, DN 32MM X 25MM, INSTALADO EM RAMAL OU SUB-RAMAL DE ÁGUA - FORNECIMENTO E INSTALAÇÃO. AF_12/2014</t>
  </si>
  <si>
    <t xml:space="preserve"> 89625 </t>
  </si>
  <si>
    <t>TE, PVC, SOLDÁVEL, DN 50MM, INSTALADO EM PRUMADA DE ÁGUA - FORNECIMENTO E INSTALAÇÃO. AF_12/2014</t>
  </si>
  <si>
    <t xml:space="preserve"> fes606 </t>
  </si>
  <si>
    <t>TÊ DE REDUÇÃO, PVC, SOLDÁVEL, DN 50MM X 32MM, INSTALADO EM RAMAL OU SUB-RAMAL DE ÁGUA - FORNECIMENTO E INSTALAÇÃO.</t>
  </si>
  <si>
    <t xml:space="preserve"> SMT 64 </t>
  </si>
  <si>
    <t>TERMINAL DE VENTILACAO, 50 MM, SERIE NORMAL, ESGOTO PREDIAL - FORNECIMENTO E INSTALAÇÃO</t>
  </si>
  <si>
    <t>Un</t>
  </si>
  <si>
    <t xml:space="preserve"> 89356 </t>
  </si>
  <si>
    <t>TUBO, PVC, SOLDÁVEL, DN 25MM, INSTALADO EM RAMAL OU SUB-RAMAL DE ÁGUA - FORNECIMENTO E INSTALAÇÃO. AF_12/2014</t>
  </si>
  <si>
    <t xml:space="preserve"> 89357 </t>
  </si>
  <si>
    <t>TUBO, PVC, SOLDÁVEL, DN 32MM, INSTALADO EM RAMAL OU SUB-RAMAL DE ÁGUA - FORNECIMENTO E INSTALAÇÃO. AF_12/2014</t>
  </si>
  <si>
    <t xml:space="preserve"> 89449 </t>
  </si>
  <si>
    <t>TUBO, PVC, SOLDÁVEL, DN 50MM, INSTALADO EM PRUMADA DE ÁGUA - FORNECIMENTO E INSTALAÇÃO. AF_12/2014</t>
  </si>
  <si>
    <t xml:space="preserve"> 90443 </t>
  </si>
  <si>
    <t>RASGO EM ALVENARIA PARA RAMAIS/ DISTRIBUIÇÃO COM DIAMETROS MENORES OU IGUAIS A 40 MM. AF_05/2015</t>
  </si>
  <si>
    <t xml:space="preserve"> 90466 </t>
  </si>
  <si>
    <t>CHUMBAMENTO LINEAR EM ALVENARIA PARA RAMAIS/DISTRIBUIÇÃO COM DIÂMETROS MENORES OU IGUAIS A 40 MM. AF_05/2015</t>
  </si>
  <si>
    <t xml:space="preserve"> 93358 </t>
  </si>
  <si>
    <t>ESCAVAÇÃO MANUAL DE VALA COM PROFUNDIDADE MENOR OU IGUAL A 1,30 M. AF_03/2016</t>
  </si>
  <si>
    <t>INSTALAÇÕES DE ESGOTO SANITÁRIO</t>
  </si>
  <si>
    <t xml:space="preserve"> SMT 72 </t>
  </si>
  <si>
    <t>CAIXA ENTERRADA HIDRÁULICA RETANGULAR EM ALVENARIA COM TIJOLOS CERÂMICOS MACIÇOS, DIMENSÕES INTERNAS: 0,8X0,8 PROFUNDIDADE ATÉ 1,20 M CONFORME PROJETO PARA REDE DE ESGOTO, COM TAMPA DE CONCRETO INCLUSA - FORNECIMENTO E EXECUÇÃO</t>
  </si>
  <si>
    <t xml:space="preserve"> 98105 </t>
  </si>
  <si>
    <t>CAIXA DE GORDURA DUPLA (CAPACIDADE: 126 L), RETANGULAR, EM ALVENARIA COM TIJOLOS CERÂMICOS MACIÇOS, DIMENSÕES INTERNAS = 0,4X0,7 M, ALTURA INTERNA = 0,8 M. AF_12/2020</t>
  </si>
  <si>
    <t xml:space="preserve"> fes622 </t>
  </si>
  <si>
    <t>CAIXA SIFONADA, PVC, DN 150 X 150 X 50 MM, FORNECIDA E INSTALADA EM RAMAIS DE ENCAMINHAMENTO DE ÁGUA PLUVIAL.</t>
  </si>
  <si>
    <t xml:space="preserve"> SMT 28 </t>
  </si>
  <si>
    <t>BUCHA DE REDUÇÃO LONGA, PVC, SERIE NORMAL, ESGOTO PREDIAL, DN 50 X 40 MM, JUNTA ELÁSTICA, FORNECIDO E INSTALADO</t>
  </si>
  <si>
    <t xml:space="preserve"> SMT 118 </t>
  </si>
  <si>
    <t>CAP PVC, SOLDAVEL, DN 100 MM, SERIE NORMAL, PARA ESGOTO PREDIAL - FORNECIMENTO E INSTALAÇÃO</t>
  </si>
  <si>
    <t xml:space="preserve"> fes328 </t>
  </si>
  <si>
    <t>CURVA LONGA 45 GRAUS, PVC, SERIE NORMAL, ESGOTO PREDIAL, DN 100 MM, JUNTA ELÁSTICA, FORNECIDO E INSTALADO EM RAMAL DE DESCARGA OU RAMAL DE ESGOTO SANITÁRIO.</t>
  </si>
  <si>
    <t xml:space="preserve"> fes442 </t>
  </si>
  <si>
    <t>CURVA LONGA 45 GRAUS, PVC, SERIE NORMAL, ESGOTO PREDIAL, DN 50 MM, JUNTA ELÁSTICA, FORNECIDO E INSTALADO EM RAMAL DE DESCARGA OU RAMAL DE ESGOTO SANITÁRIO.</t>
  </si>
  <si>
    <t xml:space="preserve"> 89748 </t>
  </si>
  <si>
    <t>CURVA CURTA 90 GRAUS, PVC, SERIE NORMAL, ESGOTO PREDIAL, DN 100 MM, JUNTA ELÁSTICA, FORNECIDO E INSTALADO EM RAMAL DE DESCARGA OU RAMAL DE ESGOTO SANITÁRIO. AF_12/2014</t>
  </si>
  <si>
    <t xml:space="preserve"> 89728 </t>
  </si>
  <si>
    <t>CURVA CURTA 90 GRAUS, PVC, SERIE NORMAL, ESGOTO PREDIAL, DN 40 MM, JUNTA SOLDÁVEL, FORNECIDO E INSTALADO EM RAMAL DE DESCARGA OU RAMAL DE ESGOTO SANITÁRIO. AF_12/2014</t>
  </si>
  <si>
    <t xml:space="preserve"> 89746 </t>
  </si>
  <si>
    <t>JOELHO 45 GRAUS, PVC, SERIE NORMAL, ESGOTO PREDIAL, DN 100 MM, JUNTA ELÁSTICA, FORNECIDO E INSTALADO EM RAMAL DE DESCARGA OU RAMAL DE ESGOTO SANITÁRIO. AF_12/2014</t>
  </si>
  <si>
    <t xml:space="preserve"> 89726 </t>
  </si>
  <si>
    <t>JOELHO 45 GRAUS, PVC, SERIE NORMAL, ESGOTO PREDIAL, DN 40 MM, JUNTA SOLDÁVEL, FORNECIDO E INSTALADO EM RAMAL DE DESCARGA OU RAMAL DE ESGOTO SANITÁRIO. AF_12/2014</t>
  </si>
  <si>
    <t xml:space="preserve"> 89802 </t>
  </si>
  <si>
    <t>JOELHO 45 GRAUS, PVC, SERIE NORMAL, ESGOTO PREDIAL, DN 50 MM, JUNTA ELÁSTICA, FORNECIDO E INSTALADO EM PRUMADA DE ESGOTO SANITÁRIO OU VENTILAÇÃO. AF_12/2014</t>
  </si>
  <si>
    <t xml:space="preserve"> 89739 </t>
  </si>
  <si>
    <t>JOELHO 45 GRAUS, PVC, SERIE NORMAL, ESGOTO PREDIAL, DN 75 MM, JUNTA ELÁSTICA, FORNECIDO E INSTALADO EM RAMAL DE DESCARGA OU RAMAL DE ESGOTO SANITÁRIO. AF_12/2014</t>
  </si>
  <si>
    <t xml:space="preserve"> 89731 </t>
  </si>
  <si>
    <t>JOELHO 90 GRAUS, PVC, SERIE NORMAL, ESGOTO PREDIAL, DN 50 MM, JUNTA ELÁSTICA, FORNECIDO E INSTALADO EM RAMAL DE DESCARGA OU RAMAL DE ESGOTO SANITÁRIO. AF_12/2014</t>
  </si>
  <si>
    <t xml:space="preserve"> 89737 </t>
  </si>
  <si>
    <t>JOELHO 90 GRAUS, PVC, SERIE NORMAL, ESGOTO PREDIAL, DN 75 MM, JUNTA ELÁSTICA, FORNECIDO E INSTALADO EM RAMAL DE DESCARGA OU RAMAL DE ESGOTO SANITÁRIO. AF_12/2014</t>
  </si>
  <si>
    <t xml:space="preserve"> fes330 </t>
  </si>
  <si>
    <t>JOELHO 90 GRAUS, PVC, SERIE NORMAL, COM BOLSA E ANEL,  ESGOTO PREDIAL, DN 40 MM, JUNTA SOLDÁVEL, FORNECIDO E INSTALADO EM RAMAL DE DESCARGA OU RAMAL DE ESGOTO SANITÁRIO.</t>
  </si>
  <si>
    <t xml:space="preserve"> fes331 </t>
  </si>
  <si>
    <t>JUNÇÃO SIMPLES, PVC, SERIE NORMAL, ESGOTO PREDIAL, DN 100 X 50 MM, JUNTA ELÁSTICA, FORNECIDO E INSTALADO EM RAMAL DE DESCARGA OU RAMAL DE ESGOTO SANITÁRIO.</t>
  </si>
  <si>
    <t xml:space="preserve"> fes332 </t>
  </si>
  <si>
    <t>JUNÇÃO SIMPLES, PVC, SERIE NORMAL, ESGOTO PREDIAL, DN 100 X  75 MM, JUNTA ELÁSTICA, FORNECIDO E INSTALADO EM RAMAL DE DESCARGA OU RAMAL DE ESGOTO SANITÁRIO.</t>
  </si>
  <si>
    <t xml:space="preserve"> 89797 </t>
  </si>
  <si>
    <t>JUNÇÃO SIMPLES, PVC, SERIE NORMAL, ESGOTO PREDIAL, DN 100 X 100 MM, JUNTA ELÁSTICA, FORNECIDO E INSTALADO EM RAMAL DE DESCARGA OU RAMAL DE ESGOTO SANITÁRIO. AF_12/2014</t>
  </si>
  <si>
    <t xml:space="preserve"> fes603 </t>
  </si>
  <si>
    <t>JUNÇÃO SIMPLES, PVC, SERIE NORMAL, ESGOTO PREDIAL, DN 75 X 50 MM, JUNTA ELÁSTICA, FORNECIDO E INSTALADO EM RAMAL DE DESCARGA OU RAMAL DE ESGOTO SANITÁRIO.</t>
  </si>
  <si>
    <t xml:space="preserve"> 89778 </t>
  </si>
  <si>
    <t>LUVA SIMPLES, PVC, SERIE NORMAL, ESGOTO PREDIAL, DN 100 MM, JUNTA ELÁSTICA, FORNECIDO E INSTALADO EM RAMAL DE DESCARGA OU RAMAL DE ESGOTO SANITÁRIO. AF_12/2014</t>
  </si>
  <si>
    <t xml:space="preserve"> 89753 </t>
  </si>
  <si>
    <t>LUVA SIMPLES, PVC, SERIE NORMAL, ESGOTO PREDIAL, DN 50 MM, JUNTA ELÁSTICA, FORNECIDO E INSTALADO EM RAMAL DE DESCARGA OU RAMAL DE ESGOTO SANITÁRIO. AF_12/2014</t>
  </si>
  <si>
    <t xml:space="preserve"> 89774 </t>
  </si>
  <si>
    <t>LUVA SIMPLES, PVC, SERIE NORMAL, ESGOTO PREDIAL, DN 75 MM, JUNTA ELÁSTICA, FORNECIDO E INSTALADO EM RAMAL DE DESCARGA OU RAMAL DE ESGOTO SANITÁRIO. AF_12/2014</t>
  </si>
  <si>
    <t xml:space="preserve"> fes605 </t>
  </si>
  <si>
    <t>REDUÇÃO EXCÊNTRICA, PVC, ESGOTO, DN 75 X 50 MM, JUNTA ELÁSTICA, FORNECIDO E INSTALADO EM RAMAL DE ENCAMINHAMENTO.</t>
  </si>
  <si>
    <t xml:space="preserve"> fes607 </t>
  </si>
  <si>
    <t>TE COM REDUCAÇÃO, PVC, SERIE NORMAL, ESGOTO PREDIAL, DN 100 X 75 MM, JUNTA ELÁSTICA, FORNECIDO E INSTALADO PARA VENTILAÇÃO DE ESGOTO</t>
  </si>
  <si>
    <t xml:space="preserve"> 89796 </t>
  </si>
  <si>
    <t>TE, PVC, SERIE NORMAL, ESGOTO PREDIAL, DN 100 X 100 MM, JUNTA ELÁSTICA, FORNECIDO E INSTALADO EM RAMAL DE DESCARGA OU RAMAL DE ESGOTO SANITÁRIO. AF_12/2014</t>
  </si>
  <si>
    <t xml:space="preserve"> 89711 </t>
  </si>
  <si>
    <t>TUBO PVC, SERIE NORMAL, ESGOTO PREDIAL, DN 40 MM, FORNECIDO E INSTALADO EM RAMAL DE DESCARGA OU RAMAL DE ESGOTO SANITÁRIO. AF_12/2014</t>
  </si>
  <si>
    <t xml:space="preserve"> 89712 </t>
  </si>
  <si>
    <t>TUBO PVC, SERIE NORMAL, ESGOTO PREDIAL, DN 50 MM, FORNECIDO E INSTALADO EM RAMAL DE DESCARGA OU RAMAL DE ESGOTO SANITÁRIO. AF_12/2014</t>
  </si>
  <si>
    <t xml:space="preserve"> 89713 </t>
  </si>
  <si>
    <t>TUBO PVC, SERIE NORMAL, ESGOTO PREDIAL, DN 75 MM, FORNECIDO E INSTALADO EM RAMAL DE DESCARGA OU RAMAL DE ESGOTO SANITÁRIO. AF_12/2014</t>
  </si>
  <si>
    <t xml:space="preserve"> 89714 </t>
  </si>
  <si>
    <t>TUBO PVC, SERIE NORMAL, ESGOTO PREDIAL, DN 100 MM, FORNECIDO E INSTALADO EM RAMAL DE DESCARGA OU RAMAL DE ESGOTO SANITÁRIO. AF_12/2014</t>
  </si>
  <si>
    <t>DRENO AR CONDICIONADO</t>
  </si>
  <si>
    <t xml:space="preserve"> fes324 </t>
  </si>
  <si>
    <t>BUCHA DE REDUÇÃO, PVC, SOLDÁVEL, DN 40MM X 25MM, INSTALADO EM DRENO DE AR CONDICIONADO- FORNECIMENTO E INSTALAÇÃO.</t>
  </si>
  <si>
    <t xml:space="preserve"> 89365 </t>
  </si>
  <si>
    <t>CURVA 45 GRAUS, PVC, SOLDÁVEL, DN 25MM, INSTALADO EM RAMAL OU SUB-RAMAL DE ÁGUA - FORNECIMENTO E INSTALAÇÃO. AF_12/2014</t>
  </si>
  <si>
    <t xml:space="preserve"> 89516 </t>
  </si>
  <si>
    <t>JOELHO 45 GRAUS, PVC, SERIE R, ÁGUA PLUVIAL, DN 40 MM, JUNTA SOLDÁVEL, FORNECIDO E INSTALADO EM RAMAL DE ENCAMINHAMENTO. AF_12/2014</t>
  </si>
  <si>
    <t xml:space="preserve"> 89561 </t>
  </si>
  <si>
    <t>JUNÇÃO SIMPLES, PVC, SERIE R, ÁGUA PLUVIAL, DN 40 MM, JUNTA SOLDÁVEL, FORNECIDO E INSTALADO EM RAMAL DE ENCAMINHAMENTO. AF_12/2014</t>
  </si>
  <si>
    <t xml:space="preserve"> 89865 </t>
  </si>
  <si>
    <t>TUBO, PVC, SOLDÁVEL, DN 25MM, INSTALADO EM DRENO DE AR-CONDICIONADO - FORNECIMENTO E INSTALAÇÃO. AF_12/2014</t>
  </si>
  <si>
    <t xml:space="preserve"> 89385 </t>
  </si>
  <si>
    <t>LUVA SOLDÁVEL E COM ROSCA, PVC, SOLDÁVEL, DN 25MM X 3/4, INSTALADO EM RAMAL OU SUB-RAMAL DE ÁGUA - FORNECIMENTO E INSTALAÇÃO. AF_12/2014</t>
  </si>
  <si>
    <t>INSTALAÇÕES DRENAGEM PLUVIAL</t>
  </si>
  <si>
    <t xml:space="preserve"> fes380 </t>
  </si>
  <si>
    <t>CAIXA ENTERRADA HIDRÁULICA RETANGULAR EM ALVENARIA COM TIJOLOS CERÂMICOS MACIÇOS, DIMENSÕES INTERNAS: 0,6X0,6X0,6 M PARA REDE DE DRENAGEM PLUVIAL. COM TAMPA EM GRELHA DE FERRO INCLUSA - FORNECIMENTO E INSTALAÇÃO</t>
  </si>
  <si>
    <t xml:space="preserve"> SMT 73 </t>
  </si>
  <si>
    <t>CAIXA ENTERRADA HIDRÁULICA RETANGULAR EM ALVENARIA COM TIJOLOS CERÂMICOS MACIÇOS, DIMENSÕES INTERNAS: 0,6X0,6 PROFUNDIDADE ATÉ 1,00 M CONFORME PROJETO PARA REDE DE DRENAGEM PLUVIAL, COM TAMPA EM GRELHA DE FERRO INCLUSA - FORNECIMENTO  E EXECUÇÃO</t>
  </si>
  <si>
    <t xml:space="preserve"> 89535 </t>
  </si>
  <si>
    <t>CURVA 87 GRAUS E 30 MINUTOS, PVC, SERIE R, ÁGUA PLUVIAL, DN 100 MM, JUNTA ELÁSTICA, FORNECIDO E INSTALADO EM RAMAL DE ENCAMINHAMENTO. AF_12/2014</t>
  </si>
  <si>
    <t xml:space="preserve"> 89585 </t>
  </si>
  <si>
    <t>JOELHO 45 GRAUS, PVC, SERIE R, ÁGUA PLUVIAL, DN 100 MM, JUNTA ELÁSTICA, FORNECIDO E INSTALADO EM CONDUTORES VERTICAIS DE ÁGUAS PLUVIAIS. AF_12/2014</t>
  </si>
  <si>
    <t xml:space="preserve"> 89669 </t>
  </si>
  <si>
    <t>LUVA SIMPLES, PVC, SERIE R, ÁGUA PLUVIAL, DN 100 MM, JUNTA ELÁSTICA, FORNECIDO E INSTALADO EM CONDUTORES VERTICAIS DE ÁGUAS PLUVIAIS. AF_12/2014</t>
  </si>
  <si>
    <t xml:space="preserve"> 89677 </t>
  </si>
  <si>
    <t>LUVA SIMPLES, PVC, SERIE R, ÁGUA PLUVIAL, DN 150 MM, JUNTA ELÁSTICA, FORNECIDO E INSTALADO EM CONDUTORES VERTICAIS DE ÁGUAS PLUVIAIS. AF_12/2014</t>
  </si>
  <si>
    <t xml:space="preserve"> 89681 </t>
  </si>
  <si>
    <t>REDUÇÃO EXCÊNTRICA, PVC, SERIE R, ÁGUA PLUVIAL, DN 150 X 100 MM, JUNTA ELÁSTICA, FORNECIDO E INSTALADO EM CONDUTORES VERTICAIS DE ÁGUAS PLUVIAIS. AF_12/2014</t>
  </si>
  <si>
    <t xml:space="preserve"> 89512 </t>
  </si>
  <si>
    <t>TUBO PVC, SÉRIE R, ÁGUA PLUVIAL, DN 100 MM, FORNECIDO E INSTALADO EM RAMAL DE ENCAMINHAMENTO. AF_12/2014</t>
  </si>
  <si>
    <t xml:space="preserve"> 89580 </t>
  </si>
  <si>
    <t>TUBO PVC, SÉRIE R, ÁGUA PLUVIAL, DN 150 MM, FORNECIDO E INSTALADO</t>
  </si>
  <si>
    <t>VENTILAÇÃO ESGOTO SANITÁRIO</t>
  </si>
  <si>
    <t xml:space="preserve"> 89803 </t>
  </si>
  <si>
    <t>CURVA CURTA 90 GRAUS, PVC, SERIE NORMAL, ESGOTO PREDIAL, DN 50 MM, JUNTA ELÁSTICA, FORNECIDO E INSTALADO EM PRUMADA DE ESGOTO SANITÁRIO OU VENTILAÇÃO. AF_12/2014</t>
  </si>
  <si>
    <t xml:space="preserve"> 89807 </t>
  </si>
  <si>
    <t>CURVA CURTA 90 GRAUS, PVC, SERIE NORMAL, ESGOTO PREDIAL, DN 75 MM, JUNTA ELÁSTICA, FORNECIDO E INSTALADO EM PRUMADA DE ESGOTO SANITÁRIO OU VENTILAÇÃO. AF_12/2014</t>
  </si>
  <si>
    <t xml:space="preserve"> 89806 </t>
  </si>
  <si>
    <t>JOELHO 45 GRAUS, PVC, SERIE NORMAL, ESGOTO PREDIAL, DN 75 MM, JUNTA ELÁSTICA, FORNECIDO E INSTALADO EM PRUMADA DE ESGOTO SANITÁRIO OU VENTILAÇÃO. AF_12/2014</t>
  </si>
  <si>
    <t xml:space="preserve"> 89801 </t>
  </si>
  <si>
    <t>JOELHO 90 GRAUS, PVC, SERIE NORMAL, ESGOTO PREDIAL, DN 50 MM, JUNTA ELÁSTICA, FORNECIDO E INSTALADO EM PRUMADA DE ESGOTO SANITÁRIO OU VENTILAÇÃO. AF_12/2014</t>
  </si>
  <si>
    <t xml:space="preserve"> 89805 </t>
  </si>
  <si>
    <t>JOELHO 90 GRAUS, PVC, SERIE NORMAL, ESGOTO PREDIAL, DN 75 MM, JUNTA ELÁSTICA, FORNECIDO E INSTALADO EM PRUMADA DE ESGOTO SANITÁRIO OU VENTILAÇÃO. AF_12/2014</t>
  </si>
  <si>
    <t xml:space="preserve"> 89827 </t>
  </si>
  <si>
    <t>JUNÇÃO SIMPLES, PVC, SERIE NORMAL, ESGOTO PREDIAL, DN 50 X 50 MM, JUNTA ELÁSTICA, FORNECIDO E INSTALADO EM PRUMADA DE ESGOTO SANITÁRIO OU VENTILAÇÃO. AF_12/2014</t>
  </si>
  <si>
    <t xml:space="preserve"> 89830 </t>
  </si>
  <si>
    <t>JUNÇÃO SIMPLES, PVC, SERIE NORMAL, ESGOTO PREDIAL, DN 75 X 75 MM, JUNTA ELÁSTICA, FORNECIDO E INSTALADO EM PRUMADA DE ESGOTO SANITÁRIO OU VENTILAÇÃO. AF_12/2014</t>
  </si>
  <si>
    <t xml:space="preserve"> 89813 </t>
  </si>
  <si>
    <t>LUVA SIMPLES, PVC, SERIE NORMAL, ESGOTO PREDIAL, DN 50 MM, JUNTA ELÁSTICA, FORNECIDO E INSTALADO EM PRUMADA DE ESGOTO SANITÁRIO OU VENTILAÇÃO. AF_12/2014</t>
  </si>
  <si>
    <t xml:space="preserve"> 89817 </t>
  </si>
  <si>
    <t>LUVA SIMPLES, PVC, SERIE NORMAL, ESGOTO PREDIAL, DN 75 MM, JUNTA ELÁSTICA, FORNECIDO E INSTALADO EM PRUMADA DE ESGOTO SANITÁRIO OU VENTILAÇÃO. AF_12/2014</t>
  </si>
  <si>
    <t xml:space="preserve"> SMT 39 </t>
  </si>
  <si>
    <t>REDUÇÃO EXCÊNTRICA, PVC, SERIE NORMAL, ESGOTO PREDIAL, DN 75 X 50 MM, JUNTA ELÁSTICA, FORNECIDO E INSTALADO EM RAMAL DE ENCAMINHAMENTO.</t>
  </si>
  <si>
    <t xml:space="preserve"> 89687 </t>
  </si>
  <si>
    <t>TÊ, PVC, SERIE R, ÁGUA PLUVIAL, DN 75 X 75 MM, JUNTA ELÁSTICA, FORNECIDO E INSTALADO EM CONDUTORES VERTICAIS DE ÁGUAS PLUVIAIS. AF_12/2014</t>
  </si>
  <si>
    <t xml:space="preserve"> 89825 </t>
  </si>
  <si>
    <t>TE, PVC, SERIE NORMAL, ESGOTO PREDIAL, DN 50 X 50 MM, JUNTA ELÁSTICA, FORNECIDO E INSTALADO EM PRUMADA DE ESGOTO SANITÁRIO OU VENTILAÇÃO. AF_12/2014</t>
  </si>
  <si>
    <t xml:space="preserve"> 89696 </t>
  </si>
  <si>
    <t>TÊ, PVC, SERIE R, ÁGUA PLUVIAL, DN 100 X 75 MM, JUNTA ELÁSTICA, FORNECIDO E INSTALADO EM CONDUTORES VERTICAIS DE ÁGUAS PLUVIAIS. AF_12/2014</t>
  </si>
  <si>
    <t xml:space="preserve"> SMT 65 </t>
  </si>
  <si>
    <t>TERMINAL DE VENTILACAO, 75 MM, SERIE NORMAL, ESGOTO PREDIAL - FORNECIMENTO E INSTALAÇÃO</t>
  </si>
  <si>
    <t xml:space="preserve"> 89798 </t>
  </si>
  <si>
    <t>TUBO PVC, SERIE NORMAL, ESGOTO PREDIAL, DN 50 MM, FORNECIDO E INSTALADO EM PRUMADA DE ESGOTO SANITÁRIO OU VENTILAÇÃO. AF_12/2014</t>
  </si>
  <si>
    <t xml:space="preserve"> 89799 </t>
  </si>
  <si>
    <t>TUBO PVC, SERIE NORMAL, ESGOTO PREDIAL, DN 75 MM, FORNECIDO E INSTALADO EM PRUMADA DE ESGOTO SANITÁRIO OU VENTILAÇÃO. AF_12/2014</t>
  </si>
  <si>
    <t>INSTALAÇÕES ELÉTRICAS</t>
  </si>
  <si>
    <t xml:space="preserve"> SMT 116 </t>
  </si>
  <si>
    <t>ENTRADA DE ENERGIA ELÉTRICA, PADRÃO ENERGISA, AÉREA, TRIFÁSICA, COM CAIXA DE SOBREPOR, CABO DE 35 MM2,  DISJUNTOR 100A, INCLUSO  POSTE DE CONCRETO, CAIXA DE INSPEÇÃO DO ATERRAMENTO COM HASTE INCLUSA - FORNECIMENTO E INSTALAÇÃO.</t>
  </si>
  <si>
    <t>QUADROS DE DISTRIBUIÇÃO  DE ENERGIA</t>
  </si>
  <si>
    <t xml:space="preserve"> SMT 21 </t>
  </si>
  <si>
    <t>QUADRO DE DISTRIBUIÇÃO DE ENERGIA EM PVC, DE EMBUTIR, SEM BARRAMENTO, PARA 36 DISJUNTORES  PADRAO DIN- FORNECIMENTO E INSTALAÇÃO.</t>
  </si>
  <si>
    <t xml:space="preserve"> SMT 117 </t>
  </si>
  <si>
    <t>DISJUNTOR TRIPOLAR TIPO DIN, CORRENTE NOMINAL DE 100A - FORNECIMENTO E INSTALAÇÃO.</t>
  </si>
  <si>
    <t xml:space="preserve"> 93653 </t>
  </si>
  <si>
    <t>DISJUNTOR MONOPOLAR TIPO DIN, CORRENTE NOMINAL DE 10A - FORNECIMENTO E INSTALAÇÃO. AF_10/2020</t>
  </si>
  <si>
    <t xml:space="preserve"> 93654 </t>
  </si>
  <si>
    <t>DISJUNTOR MONOPOLAR TIPO DIN, CORRENTE NOMINAL DE 16A - FORNECIMENTO E INSTALAÇÃO. AF_10/2020</t>
  </si>
  <si>
    <t xml:space="preserve"> 93661 </t>
  </si>
  <si>
    <t>DISJUNTOR BIPOLAR TIPO DIN, CORRENTE NOMINAL DE 16A - FORNECIMENTO E INSTALAÇÃO. AF_10/2020</t>
  </si>
  <si>
    <t xml:space="preserve"> SMT 22 </t>
  </si>
  <si>
    <t>DISJUNTOR BIPOLAR TIPO DR, CORRENTE NOMINAL DE 25A - FORNECIMENTO E INSTALAÇÃO.</t>
  </si>
  <si>
    <t>FORNECIMENTO E INSTALAÇÃO DE ELETROCALHAS / ELETRODUTOS</t>
  </si>
  <si>
    <t xml:space="preserve"> 90447 </t>
  </si>
  <si>
    <t>RASGO EM ALVENARIA PARA ELETRODUTOS COM DIAMETROS MENORES OU IGUAIS A 40 MM. AF_05/2015</t>
  </si>
  <si>
    <t xml:space="preserve"> 90456 </t>
  </si>
  <si>
    <t>QUEBRA EM ALVENARIA PARA INSTALAÇÃO DE CAIXA DE TOMADA (4X4 OU 4X2). AF_05/2015</t>
  </si>
  <si>
    <t xml:space="preserve"> 91854 </t>
  </si>
  <si>
    <t>ELETRODUTO FLEXÍVEL CORRUGADO, PVC, DN 25 MM (3/4") INSTALADO EM PAREDE  E LAJES- FORNECIMENTO E INSTALAÇÃO.</t>
  </si>
  <si>
    <t xml:space="preserve"> 97667 </t>
  </si>
  <si>
    <t>ELETRODUTO FLEXÍVEL CORRUGADO, PEAD, DN 50 (1 1/2"), PARA REDE ENTERRADA DE DISTRIBUIÇÃO DE ENERGIA ELÉTRICA - FORNECIMENTO E INSTALAÇÃO. AF_12/2021</t>
  </si>
  <si>
    <t xml:space="preserve"> 97668 </t>
  </si>
  <si>
    <t>ELETRODUTO FLEXÍVEL CORRUGADO, PEAD, DN 63 (2"), PARA REDE ENTERRADA DE DISTRIBUIÇÃO DE ENERGIA ELÉTRICA - FORNECIMENTO E INSTALAÇÃO. AF_12/2021</t>
  </si>
  <si>
    <t xml:space="preserve"> 97881 </t>
  </si>
  <si>
    <t>CAIXA ENTERRADA ELÉTRICA RETANGULAR, EM CONCRETO PRÉ-MOLDADO, FUNDO COM BRITA, DIMENSÕES INTERNAS: 0,3X0,3X0,3 M. AF_12/2020</t>
  </si>
  <si>
    <t>CABOS / CONECTORES - LIVRES DE HALOGÊNIO, BAIXA EMISSÃO DE FUMAÇA - FORNECIMENTO E INSTALAÇÃO</t>
  </si>
  <si>
    <t xml:space="preserve"> 91924 </t>
  </si>
  <si>
    <t>CABO DE COBRE FLEXÍVEL, CLASSE 4 OU 5, ISOL. 750V EM TERMOPLÁSTICO NÃO HALOGENADO (BAIXA EMISSÃO DE FUMAÇA E GASES TÓXICOS), CONFORME NORMA NBR 13248, #1,5MM² - FORNECIMENTO E INSTALAÇÃO.</t>
  </si>
  <si>
    <t xml:space="preserve"> 91926 </t>
  </si>
  <si>
    <t>CABO DE COBRE FLEXÍVEL, CLASSE 4 OU 5, ISOL. 750V EM TERMOPLÁSTICO NÃO HALOGENADO (BAIXA EMISSÃO DE FUMAÇA E GASES TÓXICOS), CONFORME NORMA NBR 13248, #2,5MM² - FORNECIMENTO E INSTALAÇÃO.</t>
  </si>
  <si>
    <t xml:space="preserve"> 91928 </t>
  </si>
  <si>
    <t>CABO DE COBRE FLEXÍVEL, CLASSE 4 OU 5, ISOL. 750V EM TERMOPLÁSTICO NÃO HALOGENADO (BAIXA EMISSÃO DE FUMAÇA E GASES TÓXICOS), CONFORME NORMA NBR 13248, #4,0MM² - FORNECIMENTO E INSTALAÇÃO.</t>
  </si>
  <si>
    <t xml:space="preserve"> 91935 </t>
  </si>
  <si>
    <t>CABO DE COBRE FLEXÍVEL, CLASSE 4 OU 5, ISOL. 0,6/1KV EPR 90°, COBERTURA EM TERMOPLÁSTICO NÃO HALOGENADO (BAIXA EMISSÃO DE FUMAÇA E GASES TÓXICOS), CONFORME NBR 13248 , #16MM² - FORNECIMENTO E INSTALAÇÃO.</t>
  </si>
  <si>
    <t>CABO DE COBRE FLEXÍVEL, CLASSE 4 OU 5, ISOL. 0,6/1KV EPR 90°, COBERTURA EM TERMOPLÁSTICO NÃO HALOGENADO (BAIXA EMISSÃO DE FUMAÇA E GASES TÓXICOS), CONFORME NBR 13248 , #35MM² - FORNECIMENTO E INSTALAÇÃO.</t>
  </si>
  <si>
    <t>INTERRUPTORES, TOMADAS E ACESSÓRIOS - FORNECIMENTO E INSTALAÇÃO</t>
  </si>
  <si>
    <t xml:space="preserve"> 91940 </t>
  </si>
  <si>
    <t>CAIXA RETANGULAR 4" X 2" , PVC, INSTALADA EM PAREDE - FORNECIMENTO E INSTALAÇÃO.</t>
  </si>
  <si>
    <t xml:space="preserve"> 91997 </t>
  </si>
  <si>
    <t>MÓDULO DE SAÍDA DE FIO COM TOMADA (PARA AR CONDICIONADO)</t>
  </si>
  <si>
    <t xml:space="preserve"> 91959 </t>
  </si>
  <si>
    <t>INTERRUPTOR SIMPLES (2 MÓDULOS), 10A/250V, INCLUINDO SUPORTE E PLACA - FORNECIMENTO E INSTALAÇÃO. AF_12/2015</t>
  </si>
  <si>
    <t xml:space="preserve"> 91967 </t>
  </si>
  <si>
    <t>INTERRUPTOR SIMPLES (3 MÓDULOS), 10A/250V, INCLUINDO SUPORTE E PLACA - FORNECIMENTO E INSTALAÇÃO. AF_12/2015</t>
  </si>
  <si>
    <t xml:space="preserve"> 92023 </t>
  </si>
  <si>
    <t>INTERRUPTOR SIMPLES (1 MÓDULO) COM 1 TOMADA DE EMBUTIR 2P+T 10 A,  INCLUINDO SUPORTE E PLACA - FORNECIMENTO E INSTALAÇÃO. AF_12/2015</t>
  </si>
  <si>
    <t xml:space="preserve"> 91996 </t>
  </si>
  <si>
    <t>TOMADA MÉDIA DE EMBUTIR (1 MÓDULO), 2P+T 10 A, INCLUINDO SUPORTE E PLACA - FORNECIMENTO E INSTALAÇÃO. AF_12/2015</t>
  </si>
  <si>
    <t xml:space="preserve"> 92004 </t>
  </si>
  <si>
    <t>TOMADA MÉDIA DE EMBUTIR (2 MÓDULOS), 2P+T 10 A, INCLUINDO SUPORTE E PLACA - FORNECIMENTO E INSTALAÇÃO. AF_12/2015</t>
  </si>
  <si>
    <t xml:space="preserve"> 91992 </t>
  </si>
  <si>
    <t>TOMADA ALTA DE EMBUTIR (1 MÓDULO), 2P+T 10 A, INCLUINDO SUPORTE E PLACA - FORNECIMENTO E INSTALAÇÃO. AF_12/2015</t>
  </si>
  <si>
    <t xml:space="preserve"> SMT 61 </t>
  </si>
  <si>
    <t>TOMADA ALTA DE EMBUTIR (2 MÓDULOS), 2P+T 10 A, INCLUINDO SUPORTE E PLACA - FORNECIMENTO E INSTALAÇÃO.</t>
  </si>
  <si>
    <t xml:space="preserve"> fes461 </t>
  </si>
  <si>
    <t>RELE FOTOELETRICO INTERNO E EXTERNO BIVOLT 1000W, DE CONECTOR, COM BASE - FORNECIMENTO E INSTALACAO</t>
  </si>
  <si>
    <t>LUMINÁRIAS - FORNECIMENTO E INSTALAÇÃO</t>
  </si>
  <si>
    <t xml:space="preserve"> 91936 </t>
  </si>
  <si>
    <t>CAIXA OCTOGONAL 4" X 4", PVC, INSTALADA EM LAJE - FORNECIMENTO E INSTALAÇÃO. AF_12/2015</t>
  </si>
  <si>
    <t xml:space="preserve"> SMT 27 </t>
  </si>
  <si>
    <t>LUMINÁRIA COMERCIAL PARA 2 LÂMPADAS T8 TUBO LED DE 120CM DE EMBUTIR EM FORRO,  CORPO EM CHAPA DE AÇO, COR BRANCA,  COM REFLETOR EM ALUMÍNIO COM ALETAS, INCLUSO DUAS LAMPADAS LED T8 - FORNECIMENTO E INSTALAÇÃO.</t>
  </si>
  <si>
    <t xml:space="preserve"> SMT 101 </t>
  </si>
  <si>
    <t>LUMINARIA DE SOBREPOR PLAFON BRANCA 30x60cm 36W LED- FORNECIMENTO E INSTALAÇÃO</t>
  </si>
  <si>
    <t xml:space="preserve"> SMT 102 </t>
  </si>
  <si>
    <t>LUMINARIA PERFIL SOBREPOR LINIE LED 200cm 2700K 12W/M - FORNECIMENTO E INSTALAÇÃO</t>
  </si>
  <si>
    <t xml:space="preserve"> SMT 103 </t>
  </si>
  <si>
    <t>BALIZADOR DE SOLO 11 LEDS 6400K 2W - FORNECIMENTO E INSTALAÇÃO</t>
  </si>
  <si>
    <t>CABEAMENTO ESTRUTURADO - FORNECIMENTO E INSTALAÇÃO</t>
  </si>
  <si>
    <t xml:space="preserve"> 92869 </t>
  </si>
  <si>
    <t>CAIXA RETANGULAR 4" X 2" BAIXA (0,30 M DO PISO), METÁLICA, INSTALADA EM PAREDE - FORNECIMENTO E INSTALAÇÃO. AF_12/2015</t>
  </si>
  <si>
    <t xml:space="preserve"> 98307 </t>
  </si>
  <si>
    <t>TOMADA DE REDE RJ45 - FORNECIMENTO E INSTALAÇÃO. FORNECIMENTO E INSTALAÇÃO</t>
  </si>
  <si>
    <t>ELETRODUTO FLEXÍVEL CORRUGADO, PVC, DN 25 MM (3/4"), PARA CIRCUITOS TERMINAIS, INSTALADO EM PAREDE E PISO - FORNECIMENTO E INSTALAÇÃO. AF_12/2015</t>
  </si>
  <si>
    <t xml:space="preserve"> 98297 </t>
  </si>
  <si>
    <t>CABO ELETRÔNICO CATEGORIA 6, INSTALADO EM EDIFICAÇÃO INSTITUCIONAL - FORNECIMENTO E INSTALAÇÃO. AF_11/2019</t>
  </si>
  <si>
    <t xml:space="preserve"> SMT 36 </t>
  </si>
  <si>
    <t>QUADRO DE DISTRIBUICAO PARA VDI, 40X40X12CM EM PVC, DE EMBUTIR - FORNECIMENTO E INSTALAÇÃO.</t>
  </si>
  <si>
    <t>INSTALAÇÕES DE COMBATE A INCÊNDIO</t>
  </si>
  <si>
    <t xml:space="preserve"> 73775/001 </t>
  </si>
  <si>
    <t>EXTINTOR PORTÁTIL 4KG (2-A:20-B:C) - FORNECIMENTO E INSTALAÇÃO</t>
  </si>
  <si>
    <t xml:space="preserve"> 97599 </t>
  </si>
  <si>
    <t>LUMINÁRIA DE EMERGÊNCIA, COM 30 LÂMPADAS LED DE 2 W, SEM REATOR - FORNECIMENTO E INSTALAÇÃO. AF_02/2020</t>
  </si>
  <si>
    <t xml:space="preserve"> SMT 62 </t>
  </si>
  <si>
    <t>SINALIZAÇÃO SAÍDA DE EMERGÊNCIA LED FACE ÚNICA ACRÍLICA VERDE 26X22CM- FORNECIMENTO E INSTALAÇÃO</t>
  </si>
  <si>
    <t xml:space="preserve"> FES712 </t>
  </si>
  <si>
    <t>VENEZIANAS QUADRADAS PARA VENTILAÇÃO 10 X 10 CM - FORNECIMENTO E INSTALAÇÃO</t>
  </si>
  <si>
    <t>INSTALAÇÕES DE AR CONDICIONADO</t>
  </si>
  <si>
    <t xml:space="preserve"> fer600 </t>
  </si>
  <si>
    <t>CABO MÚLTIPLO TIPO PP 4X1.5MM² , PARA COMUNICAÇÃO CONDENSADORA E EVAPORADORA (AR CONDICIONADO,) CONFORME PROJETO ESPECIFICO- FORNECIMENTO E INSTALAÇÃO</t>
  </si>
  <si>
    <t xml:space="preserve"> 97330 </t>
  </si>
  <si>
    <t>TUBO EM COBRE FLEXÍVEL, DN 5/8", COM ISOLAMENTO, INSTALADO EM RAMAL DE ALIMENTAÇÃO DE AR CONDICIONADO COM CONDENSADORA INDIVIDUAL  FORNECIMENTO E INSTALAÇÃO. AF_12/2015</t>
  </si>
  <si>
    <t xml:space="preserve"> 97328 </t>
  </si>
  <si>
    <t>TUBO EM COBRE FLEXÍVEL, DN 3/8", COM ISOLAMENTO, INSTALADO EM RAMAL DE ALIMENTAÇÃO DE AR CONDICIONADO COM CONDENSADORA INDIVIDUAL  FORNECIMENTO E INSTALAÇÃO. AF_12/2015</t>
  </si>
  <si>
    <t xml:space="preserve"> SMT 129 </t>
  </si>
  <si>
    <t>CAIXA DE PASSAGEM PARA CONDICIONAMENTO DE AR TIPO SPLIT, COM SAÍDA DE DRENO ÚNICO NA VERTICAL - 39 X 22 X 6 CM – FORNECIMENTO E INSTALAÇÃO</t>
  </si>
  <si>
    <t>SISTEMA DE TRATAMENTO DE ESGOTO</t>
  </si>
  <si>
    <t xml:space="preserve"> fes500 </t>
  </si>
  <si>
    <t>CLORADOR E CAIXA DE  INSPEÇÃO CIRCULAR PARA, EM CONCRETO PRÉ-MOLDADO, DIÂMETRO INTERNO = 0,6 M, PROFUNDIDADE = 1,5 M, COM TAMPA DE CONCRETO - FORNECIMENTO E INSTALAÇÃO</t>
  </si>
  <si>
    <t>LIMPEZA DE OBRA</t>
  </si>
  <si>
    <t xml:space="preserve"> fes384 </t>
  </si>
  <si>
    <t>LIMPEZA FINAL DE OBRA</t>
  </si>
  <si>
    <t>Total sem BDI</t>
  </si>
  <si>
    <t>Total do BDI</t>
  </si>
  <si>
    <t>Total Geral</t>
  </si>
  <si>
    <t>_______________________________________________________________
FERNANDO STROISCH
CREA/SC 062552-0</t>
  </si>
  <si>
    <t>SENAR - ALTO GARÇAS/MT</t>
  </si>
  <si>
    <t>FABRICAÇÃO, MONTAGEM E DESMONTAGEM DE FÔRMA, EM MADEIRA SERRADA, E=25 MM, 4 UTILIZAÇÕES. AF_06/2017</t>
  </si>
  <si>
    <t>CONCRETAGEM DE BLOCOS DE COROAMENTO E VIGAS BALDRAME, FCK 30 MPA, COM USO DE JERICA LANÇAMENTO, ADENSAMENTO E ACABAMENTO. AF_06/2017</t>
  </si>
  <si>
    <t>MONTAGEM E DESMONTAGEM DE FÔRMA DE PILARES RETANGULARES E ESTRUTURAS SIMILARES, PÉ-DIREITO DUPLO, EM CHAPA DE MADEIRA COMPENSADA RESINADA, 6 UTILIZAÇÕES. AF_09/2020</t>
  </si>
  <si>
    <t>MONTAGEM E DESMONTAGEM DE FÔRMA DE PILARES RETANGULARES E ESTRUTURAS SIMILARES, PÉ-DIREITO SIMPLES, EM CHAPA DE MADEIRA COMPENSADA RESINADA, 6 UTILIZAÇÕES. AF_09/2020</t>
  </si>
  <si>
    <t>MONTAGEM E DESMONTAGEM DE FÔRMA DE VIGA, ESCORAMENTO METÁLICO, PÉ-DIREITO SIMPLES, EM CHAPA DE MADEIRA RESINADA, 6 UTILIZAÇÕES. AF_09/2020</t>
  </si>
  <si>
    <t>MONTAGEM E DESMONTAGEM DE FÔRMA DE LAJE MACIÇA, PÉ-DIREITO SIMPLES, EM CHAPA DE MADEIRA COMPENSADA RESINADA, 6 UTILIZAÇÕES. AF_09/2020</t>
  </si>
  <si>
    <t>VERGA PRÉ-MOLDADA PARA JANELAS COM ATÉ 1,5 M DE VÃO. AF_03/2016</t>
  </si>
  <si>
    <t>VERGA PRÉ-MOLDADA PARA JANELAS COM MAIS DE 1,5 M DE VÃO. AF_03/2016</t>
  </si>
  <si>
    <t>VERGA PRÉ-MOLDADA PARA PORTAS COM ATÉ 1,5 M DE VÃO. AF_03/2016</t>
  </si>
  <si>
    <t>CONTRAVERGA PRÉ-MOLDADA PARA VÃOS DE ATÉ 1,5 M DE COMPRIMENTO. AF_03/2016</t>
  </si>
  <si>
    <t>CONTRAVERGA PRÉ-MOLDADA PARA VÃOS DE MAIS DE 1,5 M DE COMPRIMENTO. AF_03/2016</t>
  </si>
  <si>
    <t>DIVISORIA SANITÁRIA, TIPO CABINE, EM PAINEL DE GRANILITE, ESP = 3CM, ASSENTADO COM ARGAMASSA COLANTE AC III-E, EXCLUSIVE FERRAGENS. AF_01/20
21</t>
  </si>
  <si>
    <t>IMPERMEABILIZAÇÃO DE SUPERFÍCIE COM MEMBRANA À BASE DE RESINA ACRÍLICA, 3 DEMÃOS. AF_06/2018</t>
  </si>
  <si>
    <t>(COMPOSIÇÃO REPRESENTATIVA) DO SERVIÇO DE CONTRAPISO EM ARGAMASSA TRAÇO 1:4 (CIM E AREIA), EM BETONEIRA 400 L, ESPESSURA 3 CM ÁREAS SECAS E 3 CM ÁREAS MOLHADAS, PARA EDIFICAÇÃO HABITACIONAL MULTIFAMILIAR (PRÉDIO). AF_11/2014</t>
  </si>
  <si>
    <t>SERVIÇO DE CONTRAPISO EM ARGAMASSA TRAÇO 1:4 (CIM E AREIA), EM BETONEIRA 400 L, ESPESSURA 3 CM ÁREAS SECAS E 3 CM ÁREAS MOLHADAS, PARA EDIFICAÇÃO HABITACIONAL MULTIFAMILIAR (PRÉDIO). AF_11/2014</t>
  </si>
  <si>
    <t>SOLEIRA EM GRANITO, LARGURA 15 CM, ESPESSURA 2,0 CM. AF_09/2020</t>
  </si>
  <si>
    <t>REVESTIMENTO CERÂMICO PARA PAREDES INTERNAS COM PLACAS TIPO ESMALTADA EXTRA DE DIMENSÕES 20X20 CM APLICADAS EM AMBIENTES DE ÁREA MAIOR QUE 5M² NA ALTURA INTEIRA DAS PAREDES. AF_06/2014</t>
  </si>
  <si>
    <t>FORRO EM PLACAS DE GESSO, PARA AMBIENTES RESIDENCIAIS. AF_05/2017</t>
  </si>
  <si>
    <t>APLICAÇÃO E LIXAMENTO DE MASSA LÁTEX EM TETO, UMA DEMÃO. AF_06/2014</t>
  </si>
  <si>
    <t>TANQUE SÉPTICO CIRCULAR, EM CONCRETO PRÉ-MOLDADO, DIÂMETRO INTERNO = 1 UN,10 M, ALTURA INTERNA = 2,50 M, VOLUME ÚTIL: 2138,2 L (PARA 5 CONTRIBUINTES). AF_12/2020</t>
  </si>
  <si>
    <t>SUMIDOURO CIRCULAR, EM CONCRETO PRÉ-MOLDADO, DIÂMETRO INTERNO = 1,88, ALTURA INTERNA = 2,00 M, ÁREA DE INFILTRAÇÃO: 13,1 M² (PARA 5 CONTRIBUINTES). AF_12/2020</t>
  </si>
  <si>
    <t>3.1</t>
  </si>
  <si>
    <t>3.1.1</t>
  </si>
  <si>
    <t>3.1.2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</si>
  <si>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</si>
  <si>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</si>
  <si>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</si>
  <si>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</si>
  <si>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</si>
  <si>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</si>
  <si>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</si>
  <si>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</si>
  <si>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</si>
  <si>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</si>
  <si>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</si>
  <si>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</si>
  <si>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3.3.1</t>
  </si>
  <si>
    <t>3.3.2</t>
  </si>
  <si>
    <t>3.3.3</t>
  </si>
  <si>
    <t>3.3.4</t>
  </si>
  <si>
    <t>3.4</t>
  </si>
  <si>
    <t>3.4.4</t>
  </si>
  <si>
    <t>3.4.2</t>
  </si>
  <si>
    <t>3.4.1</t>
  </si>
  <si>
    <t>3.4.3</t>
  </si>
  <si>
    <t>3.4.5</t>
  </si>
  <si>
    <t>3.4.6</t>
  </si>
  <si>
    <t>3.4.7</t>
  </si>
  <si>
    <t>3.4.8</t>
  </si>
  <si>
    <t>3.4.9</t>
  </si>
  <si>
    <t>3.4.10</t>
  </si>
  <si>
    <t>3.4.11</t>
  </si>
  <si>
    <t>3.5</t>
  </si>
  <si>
    <t>3.5.1</t>
  </si>
  <si>
    <t>3.5.2</t>
  </si>
  <si>
    <t>3.5.3</t>
  </si>
  <si>
    <t>3.5.4</t>
  </si>
  <si>
    <t>3.5.5</t>
  </si>
  <si>
    <t>3.5.6</t>
  </si>
  <si>
    <t>3.6</t>
  </si>
  <si>
    <t>3.6.1</t>
  </si>
  <si>
    <t>3.6.2</t>
  </si>
  <si>
    <t>3.6.3</t>
  </si>
  <si>
    <t>3.6.4</t>
  </si>
  <si>
    <t>3.6.5</t>
  </si>
  <si>
    <t>3.6.6</t>
  </si>
  <si>
    <t>3.7</t>
  </si>
  <si>
    <t>3.7.1</t>
  </si>
  <si>
    <t>3.7.2</t>
  </si>
  <si>
    <t>3.7.3</t>
  </si>
  <si>
    <t>3.7.4</t>
  </si>
  <si>
    <t>3.7.5</t>
  </si>
  <si>
    <t>3.7.6</t>
  </si>
  <si>
    <t>3.7.7</t>
  </si>
  <si>
    <t>3.7.8</t>
  </si>
  <si>
    <t>3.8</t>
  </si>
  <si>
    <t>3.8.1</t>
  </si>
  <si>
    <t>3.8.2</t>
  </si>
  <si>
    <t>3.8.3</t>
  </si>
  <si>
    <t>3.8.4</t>
  </si>
  <si>
    <t>3.8.5</t>
  </si>
  <si>
    <t>3.8.6</t>
  </si>
  <si>
    <t>3.8.7</t>
  </si>
  <si>
    <t>3.8.8</t>
  </si>
  <si>
    <t>3.9</t>
  </si>
  <si>
    <t>3.9.1</t>
  </si>
  <si>
    <t>3.9.2</t>
  </si>
  <si>
    <t>3.9.3</t>
  </si>
  <si>
    <t>3.9.4</t>
  </si>
  <si>
    <t>3.9.5</t>
  </si>
  <si>
    <t>3.10</t>
  </si>
  <si>
    <t>3.10.1</t>
  </si>
  <si>
    <t>3.10.2</t>
  </si>
  <si>
    <t>3.10.3</t>
  </si>
  <si>
    <t>3.10.4</t>
  </si>
  <si>
    <t>3.10.5</t>
  </si>
  <si>
    <t>3.11</t>
  </si>
  <si>
    <t>3.11.1</t>
  </si>
  <si>
    <t>3.11.2</t>
  </si>
  <si>
    <t>3.11.3</t>
  </si>
  <si>
    <t>3.11.4</t>
  </si>
  <si>
    <t>3.12</t>
  </si>
  <si>
    <t xml:space="preserve"> 3.12.1</t>
  </si>
  <si>
    <t xml:space="preserve"> 3.12.2</t>
  </si>
  <si>
    <t xml:space="preserve"> 3.12.3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</si>
  <si>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</si>
  <si>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</si>
  <si>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</si>
  <si>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</si>
  <si>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</si>
  <si>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</si>
  <si>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</si>
  <si>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</si>
  <si>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</si>
  <si>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</si>
  <si>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</si>
  <si>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</si>
  <si>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4.2</t>
  </si>
  <si>
    <t>4.2.1</t>
  </si>
  <si>
    <t>4.3</t>
  </si>
  <si>
    <t>4.3.1</t>
  </si>
  <si>
    <t>5.1</t>
  </si>
  <si>
    <t>5.2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</si>
  <si>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</si>
  <si>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</si>
  <si>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</si>
  <si>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</si>
  <si>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</si>
  <si>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</si>
  <si>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</si>
  <si>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</si>
  <si>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</si>
  <si>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</si>
  <si>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</si>
  <si>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</si>
  <si>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</si>
  <si>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8.6</t>
  </si>
  <si>
    <t>9.1</t>
  </si>
  <si>
    <t>9.1.1</t>
  </si>
  <si>
    <t>9.2</t>
  </si>
  <si>
    <t>9.2.1</t>
  </si>
  <si>
    <t>9.2.2</t>
  </si>
  <si>
    <t>9.2.3</t>
  </si>
  <si>
    <t>9.3</t>
  </si>
  <si>
    <t>9.3.1</t>
  </si>
  <si>
    <t>9.4</t>
  </si>
  <si>
    <t>9.4.1</t>
  </si>
  <si>
    <t>9.4.2</t>
  </si>
  <si>
    <t>9.4.3</t>
  </si>
  <si>
    <t>10.1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</si>
  <si>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</si>
  <si>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</si>
  <si>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</si>
  <si>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</si>
  <si>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</si>
  <si>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</si>
  <si>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</si>
  <si>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</si>
  <si>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</si>
  <si>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</si>
  <si>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</si>
  <si>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</si>
  <si>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</si>
  <si>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</si>
  <si>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11.1</t>
  </si>
  <si>
    <t>11.1.1</t>
  </si>
  <si>
    <t>11.1.2</t>
  </si>
  <si>
    <t>11.1.3</t>
  </si>
  <si>
    <t>11.2</t>
  </si>
  <si>
    <t>11.2.1</t>
  </si>
  <si>
    <t>11.2.2</t>
  </si>
  <si>
    <t>11.3</t>
  </si>
  <si>
    <t>11.3.1</t>
  </si>
  <si>
    <t>11.3.2</t>
  </si>
  <si>
    <t>11.3.3</t>
  </si>
  <si>
    <t>11.4</t>
  </si>
  <si>
    <t>11.4.1</t>
  </si>
  <si>
    <t>11.4.2</t>
  </si>
  <si>
    <t>11.4.3</t>
  </si>
  <si>
    <t>11.5</t>
  </si>
  <si>
    <t>11.5.1</t>
  </si>
  <si>
    <t>11.5.2</t>
  </si>
  <si>
    <t>11.5.3</t>
  </si>
  <si>
    <t>11.6</t>
  </si>
  <si>
    <t>11.6.1</t>
  </si>
  <si>
    <t>11.6.2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</si>
  <si>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</si>
  <si>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</si>
  <si>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</si>
  <si>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</si>
  <si>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</si>
  <si>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</si>
  <si>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</si>
  <si>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</si>
  <si>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</si>
  <si>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</si>
  <si>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</si>
  <si>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</si>
  <si>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</si>
  <si>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13.1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</si>
  <si>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</si>
  <si>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</si>
  <si>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</si>
  <si>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</si>
  <si>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</si>
  <si>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</si>
  <si>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</si>
  <si>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</si>
  <si>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</si>
  <si>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</si>
  <si>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</si>
  <si>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</si>
  <si>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</si>
  <si>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13.1.14</t>
  </si>
  <si>
    <t>13.1.15</t>
  </si>
  <si>
    <t>13.1.16</t>
  </si>
  <si>
    <t>13.1.17</t>
  </si>
  <si>
    <t>13.1.18</t>
  </si>
  <si>
    <t>13.1.19</t>
  </si>
  <si>
    <t>13.1.20</t>
  </si>
  <si>
    <t>13.1.21</t>
  </si>
  <si>
    <t>13.1.22</t>
  </si>
  <si>
    <t>13.1.23</t>
  </si>
  <si>
    <t>13.1.24</t>
  </si>
  <si>
    <t>13.1.25</t>
  </si>
  <si>
    <t>13.1.26</t>
  </si>
  <si>
    <t>13.1.27</t>
  </si>
  <si>
    <t>13.1.28</t>
  </si>
  <si>
    <t>13.1.29</t>
  </si>
  <si>
    <t>13.1.30</t>
  </si>
  <si>
    <t>13.1.31</t>
  </si>
  <si>
    <t>13.1.32</t>
  </si>
  <si>
    <t>13.1.33</t>
  </si>
  <si>
    <t>13.1.34</t>
  </si>
  <si>
    <t>13.1.35</t>
  </si>
  <si>
    <t>13.1.36</t>
  </si>
  <si>
    <t>13.1.37</t>
  </si>
  <si>
    <t>13.1.38</t>
  </si>
  <si>
    <t>13.1.39</t>
  </si>
  <si>
    <t>13.1.40</t>
  </si>
  <si>
    <t>13.1.41</t>
  </si>
  <si>
    <t>13.1.42</t>
  </si>
  <si>
    <t>13.2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</si>
  <si>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</si>
  <si>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</si>
  <si>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</si>
  <si>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</si>
  <si>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</si>
  <si>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</si>
  <si>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</si>
  <si>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</si>
  <si>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</si>
  <si>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</si>
  <si>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13.2.11</t>
  </si>
  <si>
    <t>13.2.12</t>
  </si>
  <si>
    <t>13.2.13</t>
  </si>
  <si>
    <t>13.2.14</t>
  </si>
  <si>
    <t>13.2.15</t>
  </si>
  <si>
    <t>13.2.16</t>
  </si>
  <si>
    <t>13.2.17</t>
  </si>
  <si>
    <t>13.2.18</t>
  </si>
  <si>
    <t>13.2.19</t>
  </si>
  <si>
    <t>13.2.20</t>
  </si>
  <si>
    <t>13.2.21</t>
  </si>
  <si>
    <t>13.2.22</t>
  </si>
  <si>
    <t>13.2.23</t>
  </si>
  <si>
    <t>13.2.24</t>
  </si>
  <si>
    <t>13.2.25</t>
  </si>
  <si>
    <t>13.2.26</t>
  </si>
  <si>
    <t>13.2.27</t>
  </si>
  <si>
    <t>13.2.28</t>
  </si>
  <si>
    <t>13.2.29</t>
  </si>
  <si>
    <t>13.2.30</t>
  </si>
  <si>
    <t>13.2.31</t>
  </si>
  <si>
    <t>13.2.32</t>
  </si>
  <si>
    <t>13.2.33</t>
  </si>
  <si>
    <t>13.2.34</t>
  </si>
  <si>
    <t>13.3</t>
  </si>
  <si>
    <t>13.3.1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</si>
  <si>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</si>
  <si>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</si>
  <si>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</si>
  <si>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</si>
  <si>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</si>
  <si>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</si>
  <si>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</si>
  <si>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</si>
  <si>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</si>
  <si>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13.3.11</t>
  </si>
  <si>
    <t>13.3.12</t>
  </si>
  <si>
    <t>13.4</t>
  </si>
  <si>
    <t>13.4.1</t>
  </si>
  <si>
    <t>13.4.2</t>
  </si>
  <si>
    <t>13.4.3</t>
  </si>
  <si>
    <t>13.4.4</t>
  </si>
  <si>
    <t>13.4.5</t>
  </si>
  <si>
    <t>13.4.6</t>
  </si>
  <si>
    <t>13.4.7</t>
  </si>
  <si>
    <t>13.4.8</t>
  </si>
  <si>
    <t>13.4.9</t>
  </si>
  <si>
    <t>13.4.10</t>
  </si>
  <si>
    <t>13.4.11</t>
  </si>
  <si>
    <t>13.5</t>
  </si>
  <si>
    <t>13.5.1</t>
  </si>
  <si>
    <t>13.5.2</t>
  </si>
  <si>
    <t>13.5.3</t>
  </si>
  <si>
    <t>13.5.4</t>
  </si>
  <si>
    <t>13.5.5</t>
  </si>
  <si>
    <t>13.5.6</t>
  </si>
  <si>
    <t>13.5.7</t>
  </si>
  <si>
    <t>13.5.8</t>
  </si>
  <si>
    <t>13.5.9</t>
  </si>
  <si>
    <t>13.5.10</t>
  </si>
  <si>
    <t>13.5.11</t>
  </si>
  <si>
    <t>13.5.12</t>
  </si>
  <si>
    <t>13.5.13</t>
  </si>
  <si>
    <t>13.5.14</t>
  </si>
  <si>
    <t>13.5.15</t>
  </si>
  <si>
    <t>13.5.16</t>
  </si>
  <si>
    <t>13.5.17</t>
  </si>
  <si>
    <t>13.5.18</t>
  </si>
  <si>
    <t>14.1</t>
  </si>
  <si>
    <t>14.2</t>
  </si>
  <si>
    <t>14.2.1</t>
  </si>
  <si>
    <t>14.2.2</t>
  </si>
  <si>
    <t>14.2.3</t>
  </si>
  <si>
    <t>14.2.4</t>
  </si>
  <si>
    <t>14.2.5</t>
  </si>
  <si>
    <t>14.2.6</t>
  </si>
  <si>
    <t>14.3</t>
  </si>
  <si>
    <t>14.3.1</t>
  </si>
  <si>
    <t>14.3.2</t>
  </si>
  <si>
    <t>14.3.3</t>
  </si>
  <si>
    <t>14.3.4</t>
  </si>
  <si>
    <t>14.3.5</t>
  </si>
  <si>
    <t>14.3.6</t>
  </si>
  <si>
    <t>14.3.7</t>
  </si>
  <si>
    <t>14.3.8</t>
  </si>
  <si>
    <t>14.3.9</t>
  </si>
  <si>
    <t>14.4</t>
  </si>
  <si>
    <t>14.4.1</t>
  </si>
  <si>
    <t>14.4.2</t>
  </si>
  <si>
    <t>14.4.3</t>
  </si>
  <si>
    <t>14.4.4</t>
  </si>
  <si>
    <t>14.4.5</t>
  </si>
  <si>
    <t>14.5</t>
  </si>
  <si>
    <t>14.5.1</t>
  </si>
  <si>
    <t>14.5.2</t>
  </si>
  <si>
    <t>14.5.3</t>
  </si>
  <si>
    <t>14.5.4</t>
  </si>
  <si>
    <t>14.5.5</t>
  </si>
  <si>
    <t>14.5.6</t>
  </si>
  <si>
    <t>14.5.7</t>
  </si>
  <si>
    <t>14.5.8</t>
  </si>
  <si>
    <t>14.5.9</t>
  </si>
  <si>
    <t>14.5.10</t>
  </si>
  <si>
    <t>14.6</t>
  </si>
  <si>
    <t>14.6.1</t>
  </si>
  <si>
    <t>14.6.2</t>
  </si>
  <si>
    <t>14.6.3</t>
  </si>
  <si>
    <t>14.6.4</t>
  </si>
  <si>
    <t>14.6.5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</si>
  <si>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</si>
  <si>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</si>
  <si>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</si>
  <si>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</si>
  <si>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</si>
  <si>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</si>
  <si>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</si>
  <si>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</si>
  <si>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</si>
  <si>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16.1</t>
  </si>
  <si>
    <t>16.2</t>
  </si>
  <si>
    <t>16.3</t>
  </si>
  <si>
    <t>16.4</t>
  </si>
  <si>
    <t>17.1</t>
  </si>
  <si>
    <t>17.2</t>
  </si>
  <si>
    <t>17.3</t>
  </si>
  <si>
    <t>17.4</t>
  </si>
  <si>
    <t>18.1</t>
  </si>
  <si>
    <t>18.2</t>
  </si>
  <si>
    <t>18.3</t>
  </si>
  <si>
    <t>19.1</t>
  </si>
  <si>
    <t>10.2</t>
  </si>
  <si>
    <t>4.3.2</t>
  </si>
  <si>
    <t>4.3.3</t>
  </si>
  <si>
    <t>9.4.4</t>
  </si>
  <si>
    <t>Cronograma Físico e Financeiro</t>
  </si>
  <si>
    <t>30 DIAS</t>
  </si>
  <si>
    <t>60 DIAS</t>
  </si>
  <si>
    <t>90 DIAS</t>
  </si>
  <si>
    <t>120 DIAS</t>
  </si>
  <si>
    <t/>
  </si>
  <si>
    <t>Porcentagem</t>
  </si>
  <si>
    <t>Custo</t>
  </si>
  <si>
    <t>Porcentagem Acumulado</t>
  </si>
  <si>
    <t>Custo Acumulado</t>
  </si>
  <si>
    <t xml:space="preserve"> 100,00%
</t>
  </si>
  <si>
    <t xml:space="preserve"> 100,00%
 </t>
  </si>
  <si>
    <t>% Por Etapa</t>
  </si>
  <si>
    <t>Valor Por Etapa</t>
  </si>
  <si>
    <t>%</t>
  </si>
  <si>
    <t>Valor</t>
  </si>
  <si>
    <t>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</si>
</sst>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\ %"/>
  </numFmts>
  <fonts count="33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8"/>
      <name val="Arial"/>
      <family val="1"/>
    </font>
    <font>
      <b/>
      <sz val="7"/>
      <name val="Arial"/>
      <family val="1"/>
    </font>
    <font>
      <sz val="11"/>
      <name val="Arial"/>
      <family val="1"/>
    </font>
    <font>
      <sz val="8"/>
      <name val="Arial"/>
      <family val="1"/>
    </font>
    <font>
      <b/>
      <sz val="8"/>
      <color rgb="FF000000"/>
      <name val="Arial"/>
      <family val="1"/>
    </font>
    <font>
      <sz val="8"/>
      <color rgb="FF000000"/>
      <name val="Arial"/>
      <family val="1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rgb="FFCCCCCC"/>
      </bottom>
      <diagonal/>
    </border>
    <border>
      <left/>
      <right style="hair">
        <color indexed="64"/>
      </right>
      <top style="hair">
        <color indexed="64"/>
      </top>
      <bottom style="thin">
        <color rgb="FFCCCCCC"/>
      </bottom>
      <diagonal/>
    </border>
    <border>
      <left style="hair">
        <color indexed="64"/>
      </left>
      <right/>
      <top style="thin">
        <color rgb="FFCCCCCC"/>
      </top>
      <bottom style="thin">
        <color rgb="FFCCCCCC"/>
      </bottom>
      <diagonal/>
    </border>
    <border>
      <left/>
      <right style="hair">
        <color indexed="64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 style="hair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hair">
        <color indexed="64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hair">
        <color indexed="64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48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right" vertical="top" wrapText="1"/>
    </xf>
    <xf numFmtId="0" fontId="6" fillId="6" borderId="4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right" vertical="top" wrapText="1"/>
    </xf>
    <xf numFmtId="4" fontId="8" fillId="8" borderId="6" xfId="0" applyNumberFormat="1" applyFont="1" applyFill="1" applyBorder="1" applyAlignment="1">
      <alignment horizontal="right" vertical="top" wrapText="1"/>
    </xf>
    <xf numFmtId="164" fontId="9" fillId="9" borderId="7" xfId="0" applyNumberFormat="1" applyFont="1" applyFill="1" applyBorder="1" applyAlignment="1">
      <alignment horizontal="right" vertical="top" wrapText="1"/>
    </xf>
    <xf numFmtId="0" fontId="11" fillId="10" borderId="8" xfId="0" applyFont="1" applyFill="1" applyBorder="1" applyAlignment="1">
      <alignment horizontal="left" vertical="top" wrapText="1"/>
    </xf>
    <xf numFmtId="0" fontId="12" fillId="11" borderId="9" xfId="0" applyFont="1" applyFill="1" applyBorder="1" applyAlignment="1">
      <alignment horizontal="center" vertical="top" wrapText="1"/>
    </xf>
    <xf numFmtId="0" fontId="13" fillId="12" borderId="10" xfId="0" applyFont="1" applyFill="1" applyBorder="1" applyAlignment="1">
      <alignment horizontal="right" vertical="top" wrapText="1"/>
    </xf>
    <xf numFmtId="4" fontId="14" fillId="13" borderId="11" xfId="0" applyNumberFormat="1" applyFont="1" applyFill="1" applyBorder="1" applyAlignment="1">
      <alignment horizontal="right" vertical="top" wrapText="1"/>
    </xf>
    <xf numFmtId="164" fontId="15" fillId="14" borderId="12" xfId="0" applyNumberFormat="1" applyFont="1" applyFill="1" applyBorder="1" applyAlignment="1">
      <alignment horizontal="right" vertical="top" wrapText="1"/>
    </xf>
    <xf numFmtId="0" fontId="22" fillId="16" borderId="0" xfId="0" applyFont="1" applyFill="1" applyAlignment="1">
      <alignment horizontal="center" vertical="top" wrapText="1"/>
    </xf>
    <xf numFmtId="0" fontId="25" fillId="19" borderId="0" xfId="0" applyFont="1" applyFill="1" applyAlignment="1">
      <alignment horizontal="left" vertical="top" wrapText="1"/>
    </xf>
    <xf numFmtId="0" fontId="1" fillId="21" borderId="0" xfId="0" applyFont="1" applyFill="1" applyAlignment="1">
      <alignment horizontal="left" vertical="top" wrapText="1"/>
    </xf>
    <xf numFmtId="0" fontId="27" fillId="21" borderId="0" xfId="0" applyFont="1" applyFill="1" applyAlignment="1">
      <alignment vertical="top" wrapText="1"/>
    </xf>
    <xf numFmtId="0" fontId="10" fillId="21" borderId="0" xfId="0" applyFont="1" applyFill="1" applyAlignment="1">
      <alignment horizontal="left" vertical="top" wrapText="1"/>
    </xf>
    <xf numFmtId="10" fontId="27" fillId="21" borderId="0" xfId="0" applyNumberFormat="1" applyFont="1" applyFill="1" applyAlignment="1">
      <alignment vertical="top" wrapText="1"/>
    </xf>
    <xf numFmtId="0" fontId="23" fillId="17" borderId="0" xfId="0" applyFont="1" applyFill="1" applyAlignment="1">
      <alignment horizontal="right" vertical="top" wrapText="1"/>
    </xf>
    <xf numFmtId="0" fontId="26" fillId="20" borderId="0" xfId="0" applyFont="1" applyFill="1" applyAlignment="1">
      <alignment horizontal="center" vertical="top" wrapText="1"/>
    </xf>
    <xf numFmtId="0" fontId="0" fillId="0" borderId="0" xfId="0"/>
    <xf numFmtId="44" fontId="0" fillId="0" borderId="0" xfId="1" applyFont="1"/>
    <xf numFmtId="0" fontId="23" fillId="17" borderId="0" xfId="0" applyFont="1" applyFill="1" applyAlignment="1">
      <alignment horizontal="right" vertical="top" wrapText="1"/>
    </xf>
    <xf numFmtId="0" fontId="26" fillId="20" borderId="0" xfId="0" applyFont="1" applyFill="1" applyAlignment="1">
      <alignment horizontal="center" vertical="top" wrapText="1"/>
    </xf>
    <xf numFmtId="0" fontId="0" fillId="0" borderId="0" xfId="0"/>
    <xf numFmtId="0" fontId="27" fillId="21" borderId="0" xfId="0" applyFont="1" applyFill="1" applyAlignment="1">
      <alignment horizontal="left" vertical="top" wrapText="1"/>
    </xf>
    <xf numFmtId="0" fontId="1" fillId="21" borderId="18" xfId="0" applyFont="1" applyFill="1" applyBorder="1" applyAlignment="1">
      <alignment horizontal="center" vertical="center" wrapText="1"/>
    </xf>
    <xf numFmtId="0" fontId="18" fillId="22" borderId="15" xfId="0" applyFont="1" applyFill="1" applyBorder="1" applyAlignment="1">
      <alignment horizontal="right" vertical="top" wrapText="1"/>
    </xf>
    <xf numFmtId="0" fontId="16" fillId="22" borderId="13" xfId="0" applyFont="1" applyFill="1" applyBorder="1" applyAlignment="1">
      <alignment horizontal="left" vertical="top" wrapText="1"/>
    </xf>
    <xf numFmtId="0" fontId="17" fillId="22" borderId="14" xfId="0" applyFont="1" applyFill="1" applyBorder="1" applyAlignment="1">
      <alignment horizontal="center" vertical="top" wrapText="1"/>
    </xf>
    <xf numFmtId="4" fontId="19" fillId="22" borderId="16" xfId="0" applyNumberFormat="1" applyFont="1" applyFill="1" applyBorder="1" applyAlignment="1">
      <alignment horizontal="right" vertical="top" wrapText="1"/>
    </xf>
    <xf numFmtId="164" fontId="20" fillId="22" borderId="17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44" fontId="22" fillId="16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2" fontId="13" fillId="12" borderId="10" xfId="0" applyNumberFormat="1" applyFont="1" applyFill="1" applyBorder="1" applyAlignment="1">
      <alignment horizontal="right" vertical="top" wrapText="1"/>
    </xf>
    <xf numFmtId="0" fontId="21" fillId="15" borderId="0" xfId="0" applyFont="1" applyFill="1" applyAlignment="1">
      <alignment horizontal="right" vertical="center" wrapText="1"/>
    </xf>
    <xf numFmtId="0" fontId="28" fillId="21" borderId="0" xfId="0" applyFont="1" applyFill="1" applyAlignment="1">
      <alignment vertical="top" wrapText="1"/>
    </xf>
    <xf numFmtId="0" fontId="27" fillId="21" borderId="0" xfId="0" applyFont="1" applyFill="1" applyAlignment="1">
      <alignment horizontal="center" vertical="center" wrapText="1"/>
    </xf>
    <xf numFmtId="0" fontId="21" fillId="15" borderId="0" xfId="0" applyFont="1" applyFill="1" applyAlignment="1">
      <alignment horizontal="left" vertical="top" wrapText="1"/>
    </xf>
    <xf numFmtId="4" fontId="24" fillId="18" borderId="0" xfId="0" applyNumberFormat="1" applyFont="1" applyFill="1" applyAlignment="1">
      <alignment horizontal="right" vertical="top" wrapText="1"/>
    </xf>
    <xf numFmtId="0" fontId="23" fillId="17" borderId="0" xfId="0" applyFont="1" applyFill="1" applyAlignment="1">
      <alignment horizontal="right" vertical="top" wrapText="1"/>
    </xf>
    <xf numFmtId="0" fontId="21" fillId="15" borderId="0" xfId="0" applyFont="1" applyFill="1" applyAlignment="1">
      <alignment horizontal="right" vertical="center" wrapText="1"/>
    </xf>
    <xf numFmtId="0" fontId="26" fillId="20" borderId="0" xfId="0" applyFont="1" applyFill="1" applyAlignment="1">
      <alignment horizontal="center" vertical="top" wrapText="1"/>
    </xf>
    <xf numFmtId="0" fontId="0" fillId="0" borderId="0" xfId="0"/>
    <xf numFmtId="0" fontId="27" fillId="21" borderId="0" xfId="0" applyFont="1" applyFill="1" applyAlignment="1">
      <alignment horizontal="left" vertical="top" wrapText="1"/>
    </xf>
    <xf numFmtId="0" fontId="28" fillId="21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21" fillId="15" borderId="0" xfId="0" applyFont="1" applyFill="1" applyAlignment="1">
      <alignment horizontal="righ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21" borderId="0" xfId="0" applyFont="1" applyFill="1" applyAlignment="1">
      <alignment vertical="top" wrapText="1"/>
    </xf>
    <xf numFmtId="0" fontId="1" fillId="21" borderId="0" xfId="0" applyFont="1" applyFill="1" applyAlignment="1">
      <alignment horizontal="left" vertical="top" wrapText="1"/>
    </xf>
    <xf numFmtId="10" fontId="10" fillId="21" borderId="0" xfId="0" applyNumberFormat="1" applyFont="1" applyFill="1" applyAlignment="1">
      <alignment vertical="top" wrapText="1"/>
    </xf>
    <xf numFmtId="0" fontId="10" fillId="21" borderId="0" xfId="0" applyFont="1" applyFill="1" applyAlignment="1">
      <alignment horizontal="left" vertical="top" wrapText="1"/>
    </xf>
    <xf numFmtId="0" fontId="1" fillId="21" borderId="0" xfId="0" applyFont="1" applyFill="1" applyAlignment="1">
      <alignment horizontal="center" wrapText="1"/>
    </xf>
    <xf numFmtId="0" fontId="1" fillId="21" borderId="17" xfId="0" applyFont="1" applyFill="1" applyBorder="1" applyAlignment="1">
      <alignment horizontal="left" vertical="top" wrapText="1"/>
    </xf>
    <xf numFmtId="0" fontId="1" fillId="21" borderId="17" xfId="0" applyFont="1" applyFill="1" applyBorder="1" applyAlignment="1">
      <alignment horizontal="right" vertical="top" wrapText="1"/>
    </xf>
    <xf numFmtId="0" fontId="6" fillId="9" borderId="17" xfId="0" applyFont="1" applyFill="1" applyBorder="1" applyAlignment="1">
      <alignment horizontal="left" vertical="top" wrapText="1"/>
    </xf>
    <xf numFmtId="0" fontId="25" fillId="21" borderId="0" xfId="0" applyFont="1" applyFill="1" applyAlignment="1">
      <alignment horizontal="center" vertical="top" wrapText="1"/>
    </xf>
    <xf numFmtId="0" fontId="10" fillId="21" borderId="0" xfId="0" applyFont="1" applyFill="1" applyAlignment="1">
      <alignment horizontal="center" vertical="top" wrapText="1"/>
    </xf>
    <xf numFmtId="0" fontId="25" fillId="21" borderId="0" xfId="0" applyFont="1" applyFill="1" applyAlignment="1">
      <alignment horizontal="center" vertical="top" wrapText="1"/>
    </xf>
    <xf numFmtId="10" fontId="6" fillId="9" borderId="17" xfId="0" applyNumberFormat="1" applyFont="1" applyFill="1" applyBorder="1" applyAlignment="1">
      <alignment horizontal="right" vertical="top" wrapText="1"/>
    </xf>
    <xf numFmtId="44" fontId="25" fillId="21" borderId="0" xfId="1" applyFont="1" applyFill="1" applyAlignment="1">
      <alignment horizontal="center" vertical="top" wrapText="1"/>
    </xf>
    <xf numFmtId="44" fontId="10" fillId="21" borderId="0" xfId="1" applyFont="1" applyFill="1" applyAlignment="1">
      <alignment horizontal="center" vertical="top" wrapText="1"/>
    </xf>
    <xf numFmtId="10" fontId="6" fillId="9" borderId="20" xfId="0" applyNumberFormat="1" applyFont="1" applyFill="1" applyBorder="1" applyAlignment="1">
      <alignment horizontal="right" vertical="top" wrapText="1"/>
    </xf>
    <xf numFmtId="0" fontId="6" fillId="9" borderId="20" xfId="0" applyFont="1" applyFill="1" applyBorder="1" applyAlignment="1">
      <alignment horizontal="right" vertical="top" wrapText="1"/>
    </xf>
    <xf numFmtId="0" fontId="1" fillId="21" borderId="20" xfId="0" applyFont="1" applyFill="1" applyBorder="1" applyAlignment="1">
      <alignment horizontal="right" vertical="top" wrapText="1"/>
    </xf>
    <xf numFmtId="44" fontId="0" fillId="0" borderId="0" xfId="0" applyNumberFormat="1"/>
    <xf numFmtId="0" fontId="28" fillId="21" borderId="0" xfId="0" applyFont="1" applyFill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10" fillId="21" borderId="0" xfId="0" applyFont="1" applyFill="1" applyAlignment="1">
      <alignment horizontal="center" vertical="center" wrapText="1"/>
    </xf>
    <xf numFmtId="0" fontId="25" fillId="21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11" fillId="9" borderId="0" xfId="0" applyNumberFormat="1" applyFont="1" applyFill="1" applyBorder="1" applyAlignment="1">
      <alignment horizontal="center" vertical="center" wrapText="1"/>
    </xf>
    <xf numFmtId="9" fontId="10" fillId="21" borderId="0" xfId="2" applyFont="1" applyFill="1" applyAlignment="1">
      <alignment horizontal="center" vertical="center" wrapText="1"/>
    </xf>
    <xf numFmtId="9" fontId="25" fillId="21" borderId="0" xfId="2" applyFont="1" applyFill="1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44" fontId="6" fillId="9" borderId="20" xfId="1" applyFont="1" applyFill="1" applyBorder="1" applyAlignment="1">
      <alignment horizontal="right" vertical="top" wrapText="1"/>
    </xf>
    <xf numFmtId="9" fontId="11" fillId="9" borderId="0" xfId="2" applyFont="1" applyFill="1" applyBorder="1" applyAlignment="1">
      <alignment horizontal="center" vertical="center" wrapText="1"/>
    </xf>
    <xf numFmtId="9" fontId="11" fillId="9" borderId="22" xfId="2" applyFont="1" applyFill="1" applyBorder="1" applyAlignment="1">
      <alignment horizontal="center" vertical="center" wrapText="1"/>
    </xf>
    <xf numFmtId="44" fontId="11" fillId="9" borderId="22" xfId="0" applyNumberFormat="1" applyFont="1" applyFill="1" applyBorder="1" applyAlignment="1">
      <alignment horizontal="center" vertical="center" wrapText="1"/>
    </xf>
    <xf numFmtId="0" fontId="1" fillId="21" borderId="23" xfId="0" applyFont="1" applyFill="1" applyBorder="1" applyAlignment="1">
      <alignment horizontal="center" vertical="top" wrapText="1"/>
    </xf>
    <xf numFmtId="44" fontId="1" fillId="21" borderId="24" xfId="1" applyFont="1" applyFill="1" applyBorder="1" applyAlignment="1">
      <alignment horizontal="right" vertical="top" wrapText="1"/>
    </xf>
    <xf numFmtId="0" fontId="1" fillId="21" borderId="25" xfId="0" applyFont="1" applyFill="1" applyBorder="1" applyAlignment="1">
      <alignment horizontal="center" vertical="top" wrapText="1"/>
    </xf>
    <xf numFmtId="9" fontId="6" fillId="9" borderId="23" xfId="2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9" fontId="1" fillId="21" borderId="27" xfId="2" applyFont="1" applyFill="1" applyBorder="1" applyAlignment="1">
      <alignment horizontal="center" vertical="center" wrapText="1"/>
    </xf>
    <xf numFmtId="9" fontId="1" fillId="21" borderId="28" xfId="2" applyFont="1" applyFill="1" applyBorder="1" applyAlignment="1">
      <alignment horizontal="center" vertical="center" wrapText="1"/>
    </xf>
    <xf numFmtId="0" fontId="1" fillId="21" borderId="29" xfId="0" applyFont="1" applyFill="1" applyBorder="1" applyAlignment="1">
      <alignment horizontal="center" vertical="top" wrapText="1"/>
    </xf>
    <xf numFmtId="0" fontId="1" fillId="21" borderId="30" xfId="0" applyFont="1" applyFill="1" applyBorder="1" applyAlignment="1">
      <alignment horizontal="center" vertical="top" wrapText="1"/>
    </xf>
    <xf numFmtId="9" fontId="11" fillId="9" borderId="31" xfId="2" applyFont="1" applyFill="1" applyBorder="1" applyAlignment="1">
      <alignment horizontal="center" vertical="center" wrapText="1"/>
    </xf>
    <xf numFmtId="44" fontId="11" fillId="9" borderId="32" xfId="0" applyNumberFormat="1" applyFont="1" applyFill="1" applyBorder="1" applyAlignment="1">
      <alignment horizontal="center" vertical="center" wrapText="1"/>
    </xf>
    <xf numFmtId="9" fontId="6" fillId="9" borderId="33" xfId="2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top" wrapText="1"/>
    </xf>
    <xf numFmtId="0" fontId="1" fillId="21" borderId="28" xfId="0" applyFont="1" applyFill="1" applyBorder="1" applyAlignment="1">
      <alignment horizontal="center" vertical="top" wrapText="1"/>
    </xf>
    <xf numFmtId="0" fontId="6" fillId="9" borderId="21" xfId="0" applyFont="1" applyFill="1" applyBorder="1" applyAlignment="1">
      <alignment horizontal="left" vertical="top" wrapText="1"/>
    </xf>
    <xf numFmtId="10" fontId="6" fillId="9" borderId="21" xfId="0" applyNumberFormat="1" applyFont="1" applyFill="1" applyBorder="1" applyAlignment="1">
      <alignment horizontal="right" vertical="top" wrapText="1"/>
    </xf>
    <xf numFmtId="44" fontId="6" fillId="9" borderId="24" xfId="1" applyFont="1" applyFill="1" applyBorder="1" applyAlignment="1">
      <alignment horizontal="right" vertical="top" wrapText="1"/>
    </xf>
    <xf numFmtId="9" fontId="6" fillId="9" borderId="35" xfId="2" applyFont="1" applyFill="1" applyBorder="1" applyAlignment="1">
      <alignment horizontal="center" vertical="center" wrapText="1"/>
    </xf>
    <xf numFmtId="0" fontId="6" fillId="9" borderId="36" xfId="0" applyFont="1" applyFill="1" applyBorder="1" applyAlignment="1">
      <alignment horizontal="center" vertical="center" wrapText="1"/>
    </xf>
    <xf numFmtId="9" fontId="6" fillId="9" borderId="37" xfId="2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10" fontId="10" fillId="21" borderId="26" xfId="2" applyNumberFormat="1" applyFont="1" applyFill="1" applyBorder="1" applyAlignment="1">
      <alignment horizontal="center" vertical="center" wrapText="1"/>
    </xf>
    <xf numFmtId="0" fontId="10" fillId="21" borderId="38" xfId="0" applyFont="1" applyFill="1" applyBorder="1" applyAlignment="1">
      <alignment vertical="top" wrapText="1"/>
    </xf>
    <xf numFmtId="0" fontId="0" fillId="0" borderId="0" xfId="0" applyBorder="1"/>
    <xf numFmtId="0" fontId="10" fillId="21" borderId="0" xfId="0" applyFont="1" applyFill="1" applyBorder="1" applyAlignment="1">
      <alignment vertical="top" wrapText="1"/>
    </xf>
    <xf numFmtId="0" fontId="10" fillId="21" borderId="0" xfId="0" applyFont="1" applyFill="1" applyBorder="1" applyAlignment="1">
      <alignment horizontal="left" vertical="top" wrapText="1"/>
    </xf>
    <xf numFmtId="44" fontId="10" fillId="21" borderId="26" xfId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top" wrapText="1"/>
    </xf>
    <xf numFmtId="10" fontId="27" fillId="21" borderId="0" xfId="0" applyNumberFormat="1" applyFont="1" applyFill="1" applyAlignment="1">
      <alignment horizontal="center" vertical="top" wrapText="1"/>
    </xf>
    <xf numFmtId="0" fontId="30" fillId="0" borderId="0" xfId="0" applyFont="1"/>
    <xf numFmtId="0" fontId="27" fillId="2" borderId="0" xfId="0" applyFont="1" applyFill="1" applyAlignment="1">
      <alignment horizontal="center" wrapText="1"/>
    </xf>
    <xf numFmtId="0" fontId="30" fillId="0" borderId="0" xfId="0" applyFont="1"/>
    <xf numFmtId="0" fontId="27" fillId="3" borderId="1" xfId="0" applyFont="1" applyFill="1" applyBorder="1" applyAlignment="1">
      <alignment horizontal="left" vertical="top" wrapText="1"/>
    </xf>
    <xf numFmtId="0" fontId="27" fillId="5" borderId="3" xfId="0" applyFont="1" applyFill="1" applyBorder="1" applyAlignment="1">
      <alignment horizontal="right" vertical="top" wrapText="1"/>
    </xf>
    <xf numFmtId="0" fontId="27" fillId="4" borderId="2" xfId="0" applyFont="1" applyFill="1" applyBorder="1" applyAlignment="1">
      <alignment horizontal="center" vertical="top" wrapText="1"/>
    </xf>
    <xf numFmtId="0" fontId="31" fillId="6" borderId="4" xfId="0" applyFont="1" applyFill="1" applyBorder="1" applyAlignment="1">
      <alignment horizontal="left" vertical="top" wrapText="1"/>
    </xf>
    <xf numFmtId="0" fontId="31" fillId="7" borderId="5" xfId="0" applyFont="1" applyFill="1" applyBorder="1" applyAlignment="1">
      <alignment horizontal="right" vertical="top" wrapText="1"/>
    </xf>
    <xf numFmtId="4" fontId="31" fillId="8" borderId="6" xfId="0" applyNumberFormat="1" applyFont="1" applyFill="1" applyBorder="1" applyAlignment="1">
      <alignment horizontal="right" vertical="top" wrapText="1"/>
    </xf>
    <xf numFmtId="164" fontId="31" fillId="9" borderId="7" xfId="0" applyNumberFormat="1" applyFont="1" applyFill="1" applyBorder="1" applyAlignment="1">
      <alignment horizontal="right" vertical="top" wrapText="1"/>
    </xf>
    <xf numFmtId="0" fontId="32" fillId="10" borderId="8" xfId="0" applyFont="1" applyFill="1" applyBorder="1" applyAlignment="1">
      <alignment horizontal="left" vertical="top" wrapText="1"/>
    </xf>
    <xf numFmtId="0" fontId="32" fillId="12" borderId="10" xfId="0" applyFont="1" applyFill="1" applyBorder="1" applyAlignment="1">
      <alignment horizontal="right" vertical="top" wrapText="1"/>
    </xf>
    <xf numFmtId="0" fontId="32" fillId="11" borderId="9" xfId="0" applyFont="1" applyFill="1" applyBorder="1" applyAlignment="1">
      <alignment horizontal="center" vertical="top" wrapText="1"/>
    </xf>
    <xf numFmtId="4" fontId="32" fillId="13" borderId="11" xfId="0" applyNumberFormat="1" applyFont="1" applyFill="1" applyBorder="1" applyAlignment="1">
      <alignment horizontal="right" vertical="top" wrapText="1"/>
    </xf>
    <xf numFmtId="164" fontId="32" fillId="14" borderId="12" xfId="0" applyNumberFormat="1" applyFont="1" applyFill="1" applyBorder="1" applyAlignment="1">
      <alignment horizontal="right" vertical="top" wrapText="1"/>
    </xf>
    <xf numFmtId="0" fontId="32" fillId="22" borderId="13" xfId="0" applyFont="1" applyFill="1" applyBorder="1" applyAlignment="1">
      <alignment horizontal="left" vertical="top" wrapText="1"/>
    </xf>
    <xf numFmtId="0" fontId="32" fillId="22" borderId="15" xfId="0" applyFont="1" applyFill="1" applyBorder="1" applyAlignment="1">
      <alignment horizontal="right" vertical="top" wrapText="1"/>
    </xf>
    <xf numFmtId="0" fontId="32" fillId="22" borderId="14" xfId="0" applyFont="1" applyFill="1" applyBorder="1" applyAlignment="1">
      <alignment horizontal="center" vertical="top" wrapText="1"/>
    </xf>
    <xf numFmtId="4" fontId="32" fillId="22" borderId="16" xfId="0" applyNumberFormat="1" applyFont="1" applyFill="1" applyBorder="1" applyAlignment="1">
      <alignment horizontal="right" vertical="top" wrapText="1"/>
    </xf>
    <xf numFmtId="164" fontId="32" fillId="22" borderId="17" xfId="0" applyNumberFormat="1" applyFont="1" applyFill="1" applyBorder="1" applyAlignment="1">
      <alignment horizontal="right" vertical="top" wrapText="1"/>
    </xf>
    <xf numFmtId="2" fontId="32" fillId="12" borderId="10" xfId="0" applyNumberFormat="1" applyFont="1" applyFill="1" applyBorder="1" applyAlignment="1">
      <alignment horizontal="right" vertical="top" wrapText="1"/>
    </xf>
    <xf numFmtId="0" fontId="30" fillId="20" borderId="0" xfId="0" applyFont="1" applyFill="1" applyAlignment="1">
      <alignment horizontal="center" vertical="top" wrapText="1"/>
    </xf>
    <xf numFmtId="0" fontId="27" fillId="17" borderId="0" xfId="0" applyFont="1" applyFill="1" applyAlignment="1">
      <alignment horizontal="right" vertical="top" wrapText="1"/>
    </xf>
    <xf numFmtId="0" fontId="30" fillId="19" borderId="0" xfId="0" applyFont="1" applyFill="1" applyAlignment="1">
      <alignment horizontal="left" vertical="top" wrapText="1"/>
    </xf>
    <xf numFmtId="0" fontId="27" fillId="17" borderId="0" xfId="0" applyFont="1" applyFill="1" applyAlignment="1">
      <alignment horizontal="right" vertical="top" wrapText="1"/>
    </xf>
    <xf numFmtId="0" fontId="27" fillId="15" borderId="0" xfId="0" applyFont="1" applyFill="1" applyAlignment="1">
      <alignment horizontal="right" vertical="top" wrapText="1"/>
    </xf>
    <xf numFmtId="4" fontId="27" fillId="18" borderId="0" xfId="0" applyNumberFormat="1" applyFont="1" applyFill="1" applyAlignment="1">
      <alignment horizontal="right" vertical="top" wrapText="1"/>
    </xf>
    <xf numFmtId="0" fontId="27" fillId="15" borderId="0" xfId="0" applyFont="1" applyFill="1" applyAlignment="1">
      <alignment horizontal="right" vertical="center" wrapText="1"/>
    </xf>
    <xf numFmtId="0" fontId="27" fillId="17" borderId="0" xfId="0" applyFont="1" applyFill="1" applyAlignment="1">
      <alignment horizontal="right" vertical="center" wrapText="1"/>
    </xf>
    <xf numFmtId="0" fontId="27" fillId="16" borderId="0" xfId="0" applyFont="1" applyFill="1" applyAlignment="1">
      <alignment horizontal="center" vertical="top" wrapText="1"/>
    </xf>
    <xf numFmtId="0" fontId="27" fillId="15" borderId="0" xfId="0" applyFont="1" applyFill="1" applyAlignment="1">
      <alignment horizontal="left" vertical="top" wrapText="1"/>
    </xf>
    <xf numFmtId="44" fontId="27" fillId="16" borderId="0" xfId="1" applyFont="1" applyFill="1" applyAlignment="1">
      <alignment horizontal="center" vertical="center" wrapText="1"/>
    </xf>
    <xf numFmtId="0" fontId="30" fillId="20" borderId="0" xfId="0" applyFont="1" applyFill="1" applyAlignment="1">
      <alignment horizontal="center" vertical="top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NAR%20-%20ALTO%20GAR&#199;AS_MT%20-%20Or&#231;amento%20Anal&#237;tico%20LICITA&#199;&#195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Analítico"/>
    </sheetNames>
    <sheetDataSet>
      <sheetData sheetId="0">
        <row r="90">
          <cell r="O90">
            <v>1196.07186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OutlineSymbols="0" showWhiteSpace="0" view="pageBreakPreview" zoomScale="70" zoomScaleNormal="100" zoomScaleSheetLayoutView="70" zoomScalePageLayoutView="85" workbookViewId="0">
      <selection activeCell="I4" sqref="I4"/>
    </sheetView>
  </sheetViews>
  <sheetFormatPr defaultRowHeight="14.25" x14ac:dyDescent="0.2"/>
  <cols>
    <col min="1" max="1" width="10" style="21" bestFit="1" customWidth="1"/>
    <col min="2" max="2" width="74.875" style="21" customWidth="1"/>
    <col min="3" max="3" width="11.25" style="21" bestFit="1" customWidth="1"/>
    <col min="4" max="4" width="16.25" style="21" bestFit="1" customWidth="1"/>
    <col min="5" max="5" width="27.875" style="33" customWidth="1"/>
    <col min="6" max="6" width="12.875" style="35" customWidth="1"/>
    <col min="7" max="7" width="13.125" style="21" bestFit="1" customWidth="1"/>
    <col min="8" max="16384" width="9" style="21"/>
  </cols>
  <sheetData>
    <row r="1" spans="1:6" ht="15" customHeight="1" x14ac:dyDescent="0.2">
      <c r="A1" s="15" t="s">
        <v>0</v>
      </c>
      <c r="B1" s="17" t="s">
        <v>560</v>
      </c>
      <c r="C1" s="40" t="s">
        <v>2</v>
      </c>
      <c r="D1" s="16" t="s">
        <v>3</v>
      </c>
    </row>
    <row r="2" spans="1:6" ht="162" x14ac:dyDescent="0.2">
      <c r="A2" s="16" t="s">
        <v>1</v>
      </c>
      <c r="B2" s="39" t="s">
        <v>4</v>
      </c>
      <c r="C2" s="114">
        <v>0.2571</v>
      </c>
      <c r="D2" s="16" t="s">
        <v>5</v>
      </c>
    </row>
    <row r="3" spans="1:6" ht="22.5" customHeight="1" x14ac:dyDescent="0.2">
      <c r="A3" s="53" t="s">
        <v>6</v>
      </c>
      <c r="B3" s="53"/>
      <c r="C3" s="53"/>
      <c r="D3" s="53"/>
    </row>
    <row r="4" spans="1:6" ht="30" customHeight="1" x14ac:dyDescent="0.2">
      <c r="A4" s="51" t="s">
        <v>7</v>
      </c>
      <c r="B4" s="51" t="s">
        <v>10</v>
      </c>
      <c r="C4" s="52" t="s">
        <v>15</v>
      </c>
      <c r="D4" s="52" t="s">
        <v>16</v>
      </c>
      <c r="E4" s="27"/>
    </row>
    <row r="5" spans="1:6" ht="24" customHeight="1" x14ac:dyDescent="0.2">
      <c r="A5" s="113" t="str">
        <f>'Orçamento Sintético'!A5</f>
        <v xml:space="preserve"> 1 </v>
      </c>
      <c r="B5" s="4" t="str">
        <f>'Orçamento Sintético'!D5</f>
        <v>ADMINISTRAÇÃO DE OBRA</v>
      </c>
      <c r="C5" s="6">
        <f>'Orçamento Sintético'!I5</f>
        <v>13650.560000000001</v>
      </c>
      <c r="D5" s="7">
        <f>'Orçamento Sintético'!J5</f>
        <v>1.2715845770775608E-2</v>
      </c>
      <c r="F5" s="22"/>
    </row>
    <row r="6" spans="1:6" ht="24" customHeight="1" x14ac:dyDescent="0.2">
      <c r="A6" s="113" t="str">
        <f>'Orçamento Sintético'!A8</f>
        <v xml:space="preserve"> 2 </v>
      </c>
      <c r="B6" s="4" t="str">
        <f>'Orçamento Sintético'!D8</f>
        <v>SERVIÇOS PRELIMINARES</v>
      </c>
      <c r="C6" s="6">
        <f>'Orçamento Sintético'!I8</f>
        <v>4744.8399999999992</v>
      </c>
      <c r="D6" s="7">
        <f>'Orçamento Sintético'!J8</f>
        <v>4.41993981543665E-3</v>
      </c>
    </row>
    <row r="7" spans="1:6" ht="24" customHeight="1" x14ac:dyDescent="0.2">
      <c r="A7" s="113">
        <v>3</v>
      </c>
      <c r="B7" s="4" t="s">
        <v>45</v>
      </c>
      <c r="C7" s="6">
        <v>466925.3</v>
      </c>
      <c r="D7" s="7">
        <v>0.43495285917011001</v>
      </c>
    </row>
    <row r="8" spans="1:6" ht="24" hidden="1" customHeight="1" x14ac:dyDescent="0.2">
      <c r="A8" s="113" t="s">
        <v>582</v>
      </c>
      <c r="B8" s="4" t="s">
        <v>46</v>
      </c>
      <c r="C8" s="6">
        <v>75844</v>
      </c>
      <c r="D8" s="7">
        <v>7.0650625808663201E-2</v>
      </c>
    </row>
    <row r="9" spans="1:6" ht="24" hidden="1" customHeight="1" x14ac:dyDescent="0.2">
      <c r="A9" s="113" t="s">
        <v>585</v>
      </c>
      <c r="B9" s="4" t="s">
        <v>51</v>
      </c>
      <c r="C9" s="6">
        <v>28372.69</v>
      </c>
      <c r="D9" s="7">
        <v>2.6429886403343698E-2</v>
      </c>
    </row>
    <row r="10" spans="1:6" ht="24" hidden="1" customHeight="1" x14ac:dyDescent="0.2">
      <c r="A10" s="113" t="s">
        <v>596</v>
      </c>
      <c r="B10" s="4" t="s">
        <v>69</v>
      </c>
      <c r="C10" s="6">
        <v>7645.5</v>
      </c>
      <c r="D10" s="7">
        <v>7.1219787935780602E-3</v>
      </c>
    </row>
    <row r="11" spans="1:6" ht="24" hidden="1" customHeight="1" x14ac:dyDescent="0.2">
      <c r="A11" s="113" t="s">
        <v>601</v>
      </c>
      <c r="B11" s="4" t="s">
        <v>74</v>
      </c>
      <c r="C11" s="6">
        <v>79617.09</v>
      </c>
      <c r="D11" s="7">
        <v>7.4165355645333303E-2</v>
      </c>
    </row>
    <row r="12" spans="1:6" ht="24" hidden="1" customHeight="1" x14ac:dyDescent="0.2">
      <c r="A12" s="113" t="s">
        <v>613</v>
      </c>
      <c r="B12" s="4" t="s">
        <v>82</v>
      </c>
      <c r="C12" s="6">
        <v>52273.65</v>
      </c>
      <c r="D12" s="7">
        <v>4.8694241941393199E-2</v>
      </c>
    </row>
    <row r="13" spans="1:6" ht="24" hidden="1" customHeight="1" x14ac:dyDescent="0.2">
      <c r="A13" s="113" t="s">
        <v>620</v>
      </c>
      <c r="B13" s="4" t="s">
        <v>92</v>
      </c>
      <c r="C13" s="6">
        <v>27116.67</v>
      </c>
      <c r="D13" s="7">
        <v>2.5259871649003202E-2</v>
      </c>
    </row>
    <row r="14" spans="1:6" ht="24" hidden="1" customHeight="1" x14ac:dyDescent="0.2">
      <c r="A14" s="113" t="s">
        <v>627</v>
      </c>
      <c r="B14" s="4" t="s">
        <v>97</v>
      </c>
      <c r="C14" s="6">
        <v>59958.75</v>
      </c>
      <c r="D14" s="7">
        <v>5.5853109147792603E-2</v>
      </c>
    </row>
    <row r="15" spans="1:6" ht="24" hidden="1" customHeight="1" x14ac:dyDescent="0.2">
      <c r="A15" s="113" t="s">
        <v>636</v>
      </c>
      <c r="B15" s="4" t="s">
        <v>102</v>
      </c>
      <c r="C15" s="6">
        <v>92582.42</v>
      </c>
      <c r="D15" s="7">
        <v>8.6242892145463004E-2</v>
      </c>
    </row>
    <row r="16" spans="1:6" ht="24" hidden="1" customHeight="1" x14ac:dyDescent="0.2">
      <c r="A16" s="113" t="s">
        <v>645</v>
      </c>
      <c r="B16" s="4" t="s">
        <v>109</v>
      </c>
      <c r="C16" s="6">
        <v>12504.78</v>
      </c>
      <c r="D16" s="7">
        <v>1.16485223959661E-2</v>
      </c>
    </row>
    <row r="17" spans="1:4" ht="24" hidden="1" customHeight="1" x14ac:dyDescent="0.2">
      <c r="A17" s="113" t="s">
        <v>651</v>
      </c>
      <c r="B17" s="4" t="s">
        <v>110</v>
      </c>
      <c r="C17" s="6">
        <v>25678.21</v>
      </c>
      <c r="D17" s="7">
        <v>2.3919909368523201E-2</v>
      </c>
    </row>
    <row r="18" spans="1:4" ht="24" hidden="1" customHeight="1" x14ac:dyDescent="0.2">
      <c r="A18" s="113" t="s">
        <v>657</v>
      </c>
      <c r="B18" s="4" t="s">
        <v>111</v>
      </c>
      <c r="C18" s="6">
        <v>4865.6499999999996</v>
      </c>
      <c r="D18" s="7">
        <v>4.5324774203090801E-3</v>
      </c>
    </row>
    <row r="19" spans="1:4" ht="24" hidden="1" customHeight="1" x14ac:dyDescent="0.2">
      <c r="A19" s="113" t="s">
        <v>662</v>
      </c>
      <c r="B19" s="4" t="s">
        <v>112</v>
      </c>
      <c r="C19" s="6">
        <v>465.89</v>
      </c>
      <c r="D19" s="7">
        <v>4.3398845074096902E-4</v>
      </c>
    </row>
    <row r="20" spans="1:4" ht="24" customHeight="1" x14ac:dyDescent="0.2">
      <c r="A20" s="113">
        <v>4</v>
      </c>
      <c r="B20" s="4" t="s">
        <v>113</v>
      </c>
      <c r="C20" s="6">
        <v>108449.02</v>
      </c>
      <c r="D20" s="7">
        <v>0.101023035854336</v>
      </c>
    </row>
    <row r="21" spans="1:4" ht="24" hidden="1" customHeight="1" x14ac:dyDescent="0.2">
      <c r="A21" s="113" t="s">
        <v>666</v>
      </c>
      <c r="B21" s="4" t="s">
        <v>114</v>
      </c>
      <c r="C21" s="6">
        <v>93562.19</v>
      </c>
      <c r="D21" s="7">
        <v>8.7155572959351404E-2</v>
      </c>
    </row>
    <row r="22" spans="1:4" ht="24" hidden="1" customHeight="1" x14ac:dyDescent="0.2">
      <c r="A22" s="113" t="s">
        <v>678</v>
      </c>
      <c r="B22" s="4" t="s">
        <v>128</v>
      </c>
      <c r="C22" s="6">
        <v>4904.8599999999997</v>
      </c>
      <c r="D22" s="7">
        <v>4.5690025381556797E-3</v>
      </c>
    </row>
    <row r="23" spans="1:4" ht="24" hidden="1" customHeight="1" x14ac:dyDescent="0.2">
      <c r="A23" s="113" t="s">
        <v>680</v>
      </c>
      <c r="B23" s="4" t="s">
        <v>129</v>
      </c>
      <c r="C23" s="6">
        <v>9981.9699999999993</v>
      </c>
      <c r="D23" s="7">
        <v>9.2984603568285092E-3</v>
      </c>
    </row>
    <row r="24" spans="1:4" ht="24" customHeight="1" x14ac:dyDescent="0.2">
      <c r="A24" s="113">
        <v>5</v>
      </c>
      <c r="B24" s="4" t="s">
        <v>130</v>
      </c>
      <c r="C24" s="6">
        <v>13123.43</v>
      </c>
      <c r="D24" s="7">
        <v>1.22248106937422E-2</v>
      </c>
    </row>
    <row r="25" spans="1:4" ht="24" customHeight="1" x14ac:dyDescent="0.2">
      <c r="A25" s="113">
        <v>6</v>
      </c>
      <c r="B25" s="4" t="s">
        <v>135</v>
      </c>
      <c r="C25" s="6">
        <v>2731.68</v>
      </c>
      <c r="D25" s="7">
        <v>2.54462978625875E-3</v>
      </c>
    </row>
    <row r="26" spans="1:4" ht="24" customHeight="1" x14ac:dyDescent="0.2">
      <c r="A26" s="113">
        <v>7</v>
      </c>
      <c r="B26" s="4" t="s">
        <v>140</v>
      </c>
      <c r="C26" s="6">
        <v>10150.73</v>
      </c>
      <c r="D26" s="7">
        <v>9.4556646130843792E-3</v>
      </c>
    </row>
    <row r="27" spans="1:4" ht="24" customHeight="1" x14ac:dyDescent="0.2">
      <c r="A27" s="113">
        <v>8</v>
      </c>
      <c r="B27" s="4" t="s">
        <v>148</v>
      </c>
      <c r="C27" s="6">
        <v>6638.57</v>
      </c>
      <c r="D27" s="7">
        <v>6.1839977450374103E-3</v>
      </c>
    </row>
    <row r="28" spans="1:4" ht="24" customHeight="1" x14ac:dyDescent="0.2">
      <c r="A28" s="113">
        <v>9</v>
      </c>
      <c r="B28" s="4" t="s">
        <v>155</v>
      </c>
      <c r="C28" s="6">
        <v>71744.89</v>
      </c>
      <c r="D28" s="7">
        <v>6.6832200003608705E-2</v>
      </c>
    </row>
    <row r="29" spans="1:4" ht="24" hidden="1" customHeight="1" x14ac:dyDescent="0.2">
      <c r="A29" s="113" t="s">
        <v>698</v>
      </c>
      <c r="B29" s="4" t="s">
        <v>156</v>
      </c>
      <c r="C29" s="6">
        <v>11407.57</v>
      </c>
      <c r="D29" s="7">
        <v>1.06264432183974E-2</v>
      </c>
    </row>
    <row r="30" spans="1:4" ht="24" hidden="1" customHeight="1" x14ac:dyDescent="0.2">
      <c r="A30" s="113" t="s">
        <v>700</v>
      </c>
      <c r="B30" s="4" t="s">
        <v>157</v>
      </c>
      <c r="C30" s="6">
        <v>31118.61</v>
      </c>
      <c r="D30" s="7">
        <v>2.89877811138089E-2</v>
      </c>
    </row>
    <row r="31" spans="1:4" ht="24" hidden="1" customHeight="1" x14ac:dyDescent="0.2">
      <c r="A31" s="113" t="s">
        <v>704</v>
      </c>
      <c r="B31" s="4" t="s">
        <v>163</v>
      </c>
      <c r="C31" s="6">
        <v>7950.52</v>
      </c>
      <c r="D31" s="7">
        <v>7.4061127248601401E-3</v>
      </c>
    </row>
    <row r="32" spans="1:4" ht="24" hidden="1" customHeight="1" x14ac:dyDescent="0.2">
      <c r="A32" s="113" t="s">
        <v>706</v>
      </c>
      <c r="B32" s="4" t="s">
        <v>164</v>
      </c>
      <c r="C32" s="6">
        <v>21268.19</v>
      </c>
      <c r="D32" s="7">
        <v>1.9811862946542299E-2</v>
      </c>
    </row>
    <row r="33" spans="1:10" ht="24" customHeight="1" x14ac:dyDescent="0.2">
      <c r="A33" s="113">
        <v>10</v>
      </c>
      <c r="B33" s="4" t="s">
        <v>173</v>
      </c>
      <c r="C33" s="6">
        <v>40268.639999999999</v>
      </c>
      <c r="D33" s="7">
        <v>3.7511268082692999E-2</v>
      </c>
    </row>
    <row r="34" spans="1:10" ht="24" hidden="1" customHeight="1" x14ac:dyDescent="0.2">
      <c r="A34" s="113" t="s">
        <v>710</v>
      </c>
      <c r="B34" s="4" t="s">
        <v>174</v>
      </c>
      <c r="C34" s="6">
        <v>36041.879999999997</v>
      </c>
      <c r="D34" s="7">
        <v>3.3573933037824202E-2</v>
      </c>
    </row>
    <row r="35" spans="1:10" s="35" customFormat="1" ht="24" hidden="1" customHeight="1" x14ac:dyDescent="0.2">
      <c r="A35" s="113" t="s">
        <v>944</v>
      </c>
      <c r="B35" s="4" t="s">
        <v>197</v>
      </c>
      <c r="C35" s="6">
        <v>4226.76</v>
      </c>
      <c r="D35" s="7">
        <v>3.9373350448687503E-3</v>
      </c>
      <c r="E35" s="33"/>
      <c r="G35" s="21"/>
      <c r="H35" s="21"/>
      <c r="I35" s="21"/>
      <c r="J35" s="21"/>
    </row>
    <row r="36" spans="1:10" s="35" customFormat="1" ht="24" customHeight="1" x14ac:dyDescent="0.2">
      <c r="A36" s="113">
        <v>11</v>
      </c>
      <c r="B36" s="4" t="s">
        <v>200</v>
      </c>
      <c r="C36" s="6">
        <v>29664.959999999999</v>
      </c>
      <c r="D36" s="7">
        <v>2.76336689598249E-2</v>
      </c>
      <c r="E36" s="33"/>
      <c r="G36" s="21"/>
      <c r="H36" s="21"/>
      <c r="I36" s="21"/>
      <c r="J36" s="21"/>
    </row>
    <row r="37" spans="1:10" s="35" customFormat="1" ht="24" hidden="1" customHeight="1" x14ac:dyDescent="0.2">
      <c r="A37" s="113" t="s">
        <v>725</v>
      </c>
      <c r="B37" s="4" t="s">
        <v>201</v>
      </c>
      <c r="C37" s="6">
        <v>8476.6</v>
      </c>
      <c r="D37" s="7">
        <v>7.8961697000384194E-3</v>
      </c>
      <c r="E37" s="33"/>
      <c r="G37" s="21"/>
      <c r="H37" s="21"/>
      <c r="I37" s="21"/>
      <c r="J37" s="21"/>
    </row>
    <row r="38" spans="1:10" s="35" customFormat="1" ht="24" hidden="1" customHeight="1" x14ac:dyDescent="0.2">
      <c r="A38" s="113" t="s">
        <v>729</v>
      </c>
      <c r="B38" s="4" t="s">
        <v>208</v>
      </c>
      <c r="C38" s="6">
        <v>348</v>
      </c>
      <c r="D38" s="7">
        <v>3.2417090055132598E-4</v>
      </c>
      <c r="E38" s="33"/>
      <c r="G38" s="21"/>
      <c r="H38" s="21"/>
      <c r="I38" s="21"/>
      <c r="J38" s="21"/>
    </row>
    <row r="39" spans="1:10" s="35" customFormat="1" ht="24" hidden="1" customHeight="1" x14ac:dyDescent="0.2">
      <c r="A39" s="113" t="s">
        <v>732</v>
      </c>
      <c r="B39" s="4" t="s">
        <v>209</v>
      </c>
      <c r="C39" s="6">
        <v>9356.18</v>
      </c>
      <c r="D39" s="7">
        <v>8.71552096643766E-3</v>
      </c>
      <c r="E39" s="33"/>
      <c r="G39" s="21"/>
      <c r="H39" s="21"/>
      <c r="I39" s="21"/>
      <c r="J39" s="21"/>
    </row>
    <row r="40" spans="1:10" s="35" customFormat="1" ht="24" hidden="1" customHeight="1" x14ac:dyDescent="0.2">
      <c r="A40" s="113" t="s">
        <v>736</v>
      </c>
      <c r="B40" s="4" t="s">
        <v>212</v>
      </c>
      <c r="C40" s="6">
        <v>1115.51</v>
      </c>
      <c r="D40" s="7">
        <v>1.03912609561497E-3</v>
      </c>
      <c r="E40" s="33"/>
      <c r="G40" s="21"/>
      <c r="H40" s="21"/>
      <c r="I40" s="21"/>
      <c r="J40" s="21"/>
    </row>
    <row r="41" spans="1:10" s="35" customFormat="1" ht="24" hidden="1" customHeight="1" x14ac:dyDescent="0.2">
      <c r="A41" s="113" t="s">
        <v>740</v>
      </c>
      <c r="B41" s="4" t="s">
        <v>216</v>
      </c>
      <c r="C41" s="6">
        <v>8963.61</v>
      </c>
      <c r="D41" s="7">
        <v>8.3498319709507905E-3</v>
      </c>
      <c r="E41" s="33"/>
      <c r="G41" s="21"/>
      <c r="H41" s="21"/>
      <c r="I41" s="21"/>
      <c r="J41" s="21"/>
    </row>
    <row r="42" spans="1:10" s="35" customFormat="1" ht="24" hidden="1" customHeight="1" x14ac:dyDescent="0.2">
      <c r="A42" s="113" t="s">
        <v>744</v>
      </c>
      <c r="B42" s="4" t="s">
        <v>217</v>
      </c>
      <c r="C42" s="6">
        <v>1405.06</v>
      </c>
      <c r="D42" s="7">
        <v>1.3088493262317399E-3</v>
      </c>
      <c r="E42" s="33"/>
      <c r="G42" s="21"/>
      <c r="H42" s="21"/>
      <c r="I42" s="21"/>
      <c r="J42" s="21"/>
    </row>
    <row r="43" spans="1:10" s="35" customFormat="1" ht="24" customHeight="1" x14ac:dyDescent="0.2">
      <c r="A43" s="113">
        <v>12</v>
      </c>
      <c r="B43" s="4" t="s">
        <v>218</v>
      </c>
      <c r="C43" s="6">
        <v>12511.79</v>
      </c>
      <c r="D43" s="7">
        <v>1.1655052390256E-2</v>
      </c>
      <c r="E43" s="33"/>
      <c r="G43" s="21"/>
      <c r="H43" s="21"/>
      <c r="I43" s="21"/>
      <c r="J43" s="21"/>
    </row>
    <row r="44" spans="1:10" s="35" customFormat="1" ht="24" customHeight="1" x14ac:dyDescent="0.2">
      <c r="A44" s="113">
        <v>13</v>
      </c>
      <c r="B44" s="4" t="s">
        <v>242</v>
      </c>
      <c r="C44" s="6">
        <v>40727.61</v>
      </c>
      <c r="D44" s="7">
        <v>3.7938810376446003E-2</v>
      </c>
      <c r="E44" s="33"/>
      <c r="G44" s="21"/>
      <c r="H44" s="21"/>
      <c r="I44" s="21"/>
      <c r="J44" s="21"/>
    </row>
    <row r="45" spans="1:10" s="35" customFormat="1" ht="24" hidden="1" customHeight="1" x14ac:dyDescent="0.2">
      <c r="A45" s="113" t="s">
        <v>760</v>
      </c>
      <c r="B45" s="4" t="s">
        <v>243</v>
      </c>
      <c r="C45" s="6">
        <v>7820.47</v>
      </c>
      <c r="D45" s="7">
        <v>7.2849678236627299E-3</v>
      </c>
      <c r="E45" s="33"/>
      <c r="G45" s="21"/>
      <c r="H45" s="21"/>
      <c r="I45" s="21"/>
      <c r="J45" s="21"/>
    </row>
    <row r="46" spans="1:10" s="33" customFormat="1" ht="24" hidden="1" customHeight="1" x14ac:dyDescent="0.2">
      <c r="A46" s="113" t="s">
        <v>803</v>
      </c>
      <c r="B46" s="4" t="s">
        <v>325</v>
      </c>
      <c r="C46" s="6">
        <v>13396.24</v>
      </c>
      <c r="D46" s="7">
        <v>1.24789401862118E-2</v>
      </c>
      <c r="F46" s="35"/>
      <c r="G46" s="21"/>
      <c r="H46" s="21"/>
      <c r="I46" s="21"/>
      <c r="J46" s="21"/>
    </row>
    <row r="47" spans="1:10" s="33" customFormat="1" ht="24" hidden="1" customHeight="1" x14ac:dyDescent="0.2">
      <c r="A47" s="113" t="s">
        <v>838</v>
      </c>
      <c r="B47" s="4" t="s">
        <v>386</v>
      </c>
      <c r="C47" s="6">
        <v>1706.21</v>
      </c>
      <c r="D47" s="7">
        <v>1.58937825353356E-3</v>
      </c>
      <c r="F47" s="35"/>
      <c r="G47" s="21"/>
      <c r="H47" s="21"/>
      <c r="I47" s="21"/>
      <c r="J47" s="21"/>
    </row>
    <row r="48" spans="1:10" s="35" customFormat="1" ht="24" hidden="1" customHeight="1" x14ac:dyDescent="0.2">
      <c r="A48" s="113" t="s">
        <v>851</v>
      </c>
      <c r="B48" s="4" t="s">
        <v>399</v>
      </c>
      <c r="C48" s="6">
        <v>15800.77</v>
      </c>
      <c r="D48" s="7">
        <v>1.4718821380185E-2</v>
      </c>
      <c r="E48" s="33"/>
      <c r="G48" s="21"/>
      <c r="H48" s="21"/>
      <c r="I48" s="21"/>
      <c r="J48" s="21"/>
    </row>
    <row r="49" spans="1:10" s="33" customFormat="1" ht="24" hidden="1" customHeight="1" x14ac:dyDescent="0.2">
      <c r="A49" s="113" t="s">
        <v>863</v>
      </c>
      <c r="B49" s="4" t="s">
        <v>418</v>
      </c>
      <c r="C49" s="6">
        <v>2003.92</v>
      </c>
      <c r="D49" s="7">
        <v>1.8667027328529099E-3</v>
      </c>
      <c r="F49" s="35"/>
      <c r="G49" s="21"/>
      <c r="H49" s="21"/>
      <c r="I49" s="21"/>
      <c r="J49" s="21"/>
    </row>
    <row r="50" spans="1:10" s="33" customFormat="1" ht="24" customHeight="1" x14ac:dyDescent="0.2">
      <c r="A50" s="113">
        <v>14</v>
      </c>
      <c r="B50" s="4" t="s">
        <v>451</v>
      </c>
      <c r="C50" s="6">
        <v>41108.21</v>
      </c>
      <c r="D50" s="7">
        <v>3.82933490107846E-2</v>
      </c>
      <c r="F50" s="35"/>
      <c r="G50" s="21"/>
      <c r="H50" s="21"/>
      <c r="I50" s="21"/>
      <c r="J50" s="21"/>
    </row>
    <row r="51" spans="1:10" s="33" customFormat="1" ht="24" hidden="1" customHeight="1" x14ac:dyDescent="0.2">
      <c r="A51" s="113" t="s">
        <v>882</v>
      </c>
      <c r="B51" s="4" t="s">
        <v>454</v>
      </c>
      <c r="C51" s="6">
        <v>1290.45</v>
      </c>
      <c r="D51" s="7">
        <v>1.20208717993235E-3</v>
      </c>
      <c r="F51" s="35"/>
      <c r="G51" s="21"/>
      <c r="H51" s="21"/>
      <c r="I51" s="21"/>
      <c r="J51" s="21"/>
    </row>
    <row r="52" spans="1:10" s="33" customFormat="1" ht="24" hidden="1" customHeight="1" x14ac:dyDescent="0.2">
      <c r="A52" s="113" t="s">
        <v>883</v>
      </c>
      <c r="B52" s="4" t="s">
        <v>467</v>
      </c>
      <c r="C52" s="6">
        <v>5528.8</v>
      </c>
      <c r="D52" s="7">
        <v>5.1502186062303799E-3</v>
      </c>
      <c r="F52" s="35"/>
      <c r="G52" s="21"/>
      <c r="H52" s="21"/>
      <c r="I52" s="21"/>
      <c r="J52" s="21"/>
    </row>
    <row r="53" spans="1:10" s="33" customFormat="1" ht="24" hidden="1" customHeight="1" x14ac:dyDescent="0.2">
      <c r="A53" s="113" t="s">
        <v>890</v>
      </c>
      <c r="B53" s="4" t="s">
        <v>480</v>
      </c>
      <c r="C53" s="6">
        <v>16184.71</v>
      </c>
      <c r="D53" s="7">
        <v>1.50764713099484E-2</v>
      </c>
      <c r="F53" s="35"/>
      <c r="G53" s="21"/>
      <c r="H53" s="21"/>
      <c r="I53" s="21"/>
      <c r="J53" s="21"/>
    </row>
    <row r="54" spans="1:10" s="33" customFormat="1" ht="24" hidden="1" customHeight="1" x14ac:dyDescent="0.2">
      <c r="A54" s="113" t="s">
        <v>900</v>
      </c>
      <c r="B54" s="4" t="s">
        <v>490</v>
      </c>
      <c r="C54" s="6">
        <v>2017.59</v>
      </c>
      <c r="D54" s="7">
        <v>1.8794366874808901E-3</v>
      </c>
      <c r="F54" s="35"/>
      <c r="G54" s="21"/>
      <c r="H54" s="21"/>
      <c r="I54" s="21"/>
      <c r="J54" s="21"/>
    </row>
    <row r="55" spans="1:10" s="33" customFormat="1" ht="24" hidden="1" customHeight="1" x14ac:dyDescent="0.2">
      <c r="A55" s="113" t="s">
        <v>906</v>
      </c>
      <c r="B55" s="4" t="s">
        <v>511</v>
      </c>
      <c r="C55" s="6">
        <v>9204.9</v>
      </c>
      <c r="D55" s="7">
        <v>8.5745997772554705E-3</v>
      </c>
      <c r="F55" s="35"/>
      <c r="G55" s="21"/>
      <c r="H55" s="21"/>
      <c r="I55" s="21"/>
      <c r="J55" s="21"/>
    </row>
    <row r="56" spans="1:10" s="33" customFormat="1" ht="24" customHeight="1" x14ac:dyDescent="0.2">
      <c r="A56" s="113">
        <v>15</v>
      </c>
      <c r="B56" s="4" t="s">
        <v>522</v>
      </c>
      <c r="C56" s="6">
        <v>1139.94</v>
      </c>
      <c r="D56" s="7">
        <v>1.0618832654438999E-3</v>
      </c>
      <c r="F56" s="35"/>
      <c r="G56" s="21"/>
      <c r="H56" s="21"/>
      <c r="I56" s="21"/>
      <c r="J56" s="21"/>
    </row>
    <row r="57" spans="1:10" s="35" customFormat="1" ht="24" customHeight="1" x14ac:dyDescent="0.2">
      <c r="A57" s="113">
        <v>16</v>
      </c>
      <c r="B57" s="4" t="s">
        <v>532</v>
      </c>
      <c r="C57" s="6">
        <v>2310.96</v>
      </c>
      <c r="D57" s="7">
        <v>2.1527183457991199E-3</v>
      </c>
      <c r="E57" s="33"/>
      <c r="G57" s="21"/>
      <c r="H57" s="21"/>
      <c r="I57" s="21"/>
      <c r="J57" s="21"/>
    </row>
    <row r="58" spans="1:10" s="35" customFormat="1" ht="24" customHeight="1" x14ac:dyDescent="0.2">
      <c r="A58" s="113">
        <v>17</v>
      </c>
      <c r="B58" s="4" t="s">
        <v>541</v>
      </c>
      <c r="C58" s="6">
        <v>3247.81</v>
      </c>
      <c r="D58" s="7">
        <v>3.02541808195288E-3</v>
      </c>
      <c r="E58" s="33"/>
      <c r="G58" s="21"/>
      <c r="H58" s="21"/>
      <c r="I58" s="21"/>
      <c r="J58" s="21"/>
    </row>
    <row r="59" spans="1:10" ht="24" customHeight="1" x14ac:dyDescent="0.2">
      <c r="A59" s="113">
        <v>18</v>
      </c>
      <c r="B59" s="4" t="s">
        <v>550</v>
      </c>
      <c r="C59" s="6">
        <v>6522.92</v>
      </c>
      <c r="D59" s="7">
        <v>6.07626681213867E-3</v>
      </c>
    </row>
    <row r="60" spans="1:10" ht="24" customHeight="1" x14ac:dyDescent="0.2">
      <c r="A60" s="113">
        <v>19</v>
      </c>
      <c r="B60" s="4" t="s">
        <v>553</v>
      </c>
      <c r="C60" s="6">
        <v>866.57</v>
      </c>
      <c r="D60" s="7">
        <v>8.0723211865161703E-4</v>
      </c>
    </row>
    <row r="61" spans="1:10" x14ac:dyDescent="0.2">
      <c r="A61" s="20"/>
      <c r="B61" s="20"/>
      <c r="C61" s="20"/>
      <c r="D61" s="20"/>
    </row>
    <row r="62" spans="1:10" ht="14.25" customHeight="1" x14ac:dyDescent="0.2">
      <c r="A62" s="19"/>
      <c r="B62" s="14"/>
      <c r="C62" s="43"/>
      <c r="D62" s="43"/>
    </row>
    <row r="63" spans="1:10" ht="14.25" customHeight="1" x14ac:dyDescent="0.2">
      <c r="A63" s="19"/>
      <c r="B63" s="14"/>
      <c r="C63" s="38"/>
      <c r="D63" s="34">
        <f>C5+C6+C7+C20+C24+C25+C26+C27+C28+C33+C36+C43+C44+C50+C56+C57+C58+C59+C60</f>
        <v>876528.42999999993</v>
      </c>
    </row>
    <row r="64" spans="1:10" x14ac:dyDescent="0.2">
      <c r="A64" s="19"/>
      <c r="B64" s="14"/>
      <c r="C64" s="43"/>
      <c r="D64" s="43"/>
      <c r="F64" s="36"/>
    </row>
    <row r="65" spans="1:4" ht="22.5" customHeight="1" x14ac:dyDescent="0.2">
      <c r="A65" s="13"/>
      <c r="B65" s="13"/>
    </row>
    <row r="66" spans="1:4" ht="45" customHeight="1" x14ac:dyDescent="0.2">
      <c r="A66" s="45" t="s">
        <v>559</v>
      </c>
      <c r="B66" s="46"/>
      <c r="C66" s="46"/>
      <c r="D66" s="46"/>
    </row>
  </sheetData>
  <mergeCells count="4">
    <mergeCell ref="C62:D62"/>
    <mergeCell ref="A3:D3"/>
    <mergeCell ref="C64:D64"/>
    <mergeCell ref="A66:D66"/>
  </mergeCells>
  <pageMargins left="0.51181102362204722" right="0.51181102362204722" top="0.98425196850393704" bottom="0.78740157480314965" header="0.51181102362204722" footer="0.51181102362204722"/>
  <pageSetup paperSize="9" scale="75" orientation="portrait" r:id="rId1"/>
  <headerFooter>
    <oddHeader>&amp;L &amp;C &amp;R</oddHeader>
    <oddFooter>Página &amp;P de &amp;N</oddFooter>
  </headerFooter>
  <rowBreaks count="1" manualBreakCount="1">
    <brk id="3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3"/>
  <sheetViews>
    <sheetView tabSelected="1" showOutlineSymbols="0" showWhiteSpace="0" view="pageBreakPreview" zoomScale="145" zoomScaleNormal="100" zoomScaleSheetLayoutView="145" workbookViewId="0">
      <selection activeCell="D9" sqref="D9"/>
    </sheetView>
  </sheetViews>
  <sheetFormatPr defaultRowHeight="11.25" x14ac:dyDescent="0.2"/>
  <cols>
    <col min="1" max="1" width="5.375" style="115" bestFit="1" customWidth="1"/>
    <col min="2" max="2" width="7.625" style="115" bestFit="1" customWidth="1"/>
    <col min="3" max="3" width="5.125" style="115" bestFit="1" customWidth="1"/>
    <col min="4" max="4" width="75.375" style="115" bestFit="1" customWidth="1"/>
    <col min="5" max="5" width="5.875" style="115" bestFit="1" customWidth="1"/>
    <col min="6" max="6" width="5.25" style="115" bestFit="1" customWidth="1"/>
    <col min="7" max="7" width="7.5" style="115" bestFit="1" customWidth="1"/>
    <col min="8" max="8" width="13.625" style="115" customWidth="1"/>
    <col min="9" max="9" width="7.625" style="115" bestFit="1" customWidth="1"/>
    <col min="10" max="10" width="6.875" style="115" bestFit="1" customWidth="1"/>
    <col min="11" max="11" width="13.125" style="115" bestFit="1" customWidth="1"/>
    <col min="12" max="16384" width="9" style="115"/>
  </cols>
  <sheetData>
    <row r="1" spans="1:10" ht="21.75" customHeight="1" x14ac:dyDescent="0.2">
      <c r="A1" s="26"/>
      <c r="B1" s="26"/>
      <c r="C1" s="26"/>
      <c r="D1" s="26" t="s">
        <v>0</v>
      </c>
      <c r="E1" s="16" t="s">
        <v>1</v>
      </c>
      <c r="F1" s="16"/>
      <c r="H1" s="16" t="s">
        <v>2</v>
      </c>
      <c r="I1" s="47" t="s">
        <v>3</v>
      </c>
      <c r="J1" s="47"/>
    </row>
    <row r="2" spans="1:10" ht="34.5" customHeight="1" x14ac:dyDescent="0.2">
      <c r="A2" s="26"/>
      <c r="B2" s="26"/>
      <c r="C2" s="26"/>
      <c r="D2" s="26" t="s">
        <v>560</v>
      </c>
      <c r="E2" s="47" t="s">
        <v>4</v>
      </c>
      <c r="F2" s="47"/>
      <c r="G2" s="47"/>
      <c r="H2" s="18">
        <v>0.2571</v>
      </c>
      <c r="I2" s="47" t="s">
        <v>5</v>
      </c>
      <c r="J2" s="47"/>
    </row>
    <row r="3" spans="1:10" x14ac:dyDescent="0.2">
      <c r="A3" s="116" t="s">
        <v>6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x14ac:dyDescent="0.2">
      <c r="A4" s="118" t="s">
        <v>7</v>
      </c>
      <c r="B4" s="119" t="s">
        <v>8</v>
      </c>
      <c r="C4" s="118" t="s">
        <v>9</v>
      </c>
      <c r="D4" s="118" t="s">
        <v>10</v>
      </c>
      <c r="E4" s="120" t="s">
        <v>11</v>
      </c>
      <c r="F4" s="119" t="s">
        <v>12</v>
      </c>
      <c r="G4" s="119" t="s">
        <v>13</v>
      </c>
      <c r="H4" s="119" t="s">
        <v>14</v>
      </c>
      <c r="I4" s="119" t="s">
        <v>15</v>
      </c>
      <c r="J4" s="119" t="s">
        <v>16</v>
      </c>
    </row>
    <row r="5" spans="1:10" x14ac:dyDescent="0.2">
      <c r="A5" s="121" t="s">
        <v>17</v>
      </c>
      <c r="B5" s="121"/>
      <c r="C5" s="121"/>
      <c r="D5" s="121" t="s">
        <v>18</v>
      </c>
      <c r="E5" s="121"/>
      <c r="F5" s="122"/>
      <c r="G5" s="121"/>
      <c r="H5" s="121"/>
      <c r="I5" s="123">
        <f>SUM(I6:I7)</f>
        <v>13650.560000000001</v>
      </c>
      <c r="J5" s="124">
        <f t="shared" ref="J5:J63" si="0">I5 / 1073507.83</f>
        <v>1.2715845770775608E-2</v>
      </c>
    </row>
    <row r="6" spans="1:10" x14ac:dyDescent="0.2">
      <c r="A6" s="125" t="s">
        <v>19</v>
      </c>
      <c r="B6" s="126" t="s">
        <v>20</v>
      </c>
      <c r="C6" s="125" t="s">
        <v>21</v>
      </c>
      <c r="D6" s="125" t="s">
        <v>22</v>
      </c>
      <c r="E6" s="127" t="s">
        <v>23</v>
      </c>
      <c r="F6" s="126">
        <f>4*(4*2*2)</f>
        <v>64</v>
      </c>
      <c r="G6" s="128">
        <v>91.99</v>
      </c>
      <c r="H6" s="128">
        <f>TRUNC(G6 * (1 + 25.71 / 100), 2)</f>
        <v>115.64</v>
      </c>
      <c r="I6" s="128">
        <f>TRUNC(F6 * H6, 2)</f>
        <v>7400.96</v>
      </c>
      <c r="J6" s="129">
        <f t="shared" si="0"/>
        <v>6.8941835291504109E-3</v>
      </c>
    </row>
    <row r="7" spans="1:10" x14ac:dyDescent="0.2">
      <c r="A7" s="125" t="s">
        <v>24</v>
      </c>
      <c r="B7" s="126" t="s">
        <v>25</v>
      </c>
      <c r="C7" s="125" t="s">
        <v>21</v>
      </c>
      <c r="D7" s="125" t="s">
        <v>26</v>
      </c>
      <c r="E7" s="127" t="s">
        <v>23</v>
      </c>
      <c r="F7" s="126">
        <f>4*(4*5*3)</f>
        <v>240</v>
      </c>
      <c r="G7" s="128">
        <v>20.72</v>
      </c>
      <c r="H7" s="128">
        <f>TRUNC(G7 * (1 + 25.71 / 100), 2)</f>
        <v>26.04</v>
      </c>
      <c r="I7" s="128">
        <f>TRUNC(F7 * H7, 2)</f>
        <v>6249.6</v>
      </c>
      <c r="J7" s="129">
        <f t="shared" si="0"/>
        <v>5.8216622416251964E-3</v>
      </c>
    </row>
    <row r="8" spans="1:10" x14ac:dyDescent="0.2">
      <c r="A8" s="121" t="s">
        <v>27</v>
      </c>
      <c r="B8" s="121"/>
      <c r="C8" s="121"/>
      <c r="D8" s="121" t="s">
        <v>28</v>
      </c>
      <c r="E8" s="121"/>
      <c r="F8" s="122"/>
      <c r="G8" s="121"/>
      <c r="H8" s="121"/>
      <c r="I8" s="123">
        <f>SUM(I9:I10)</f>
        <v>4744.8399999999992</v>
      </c>
      <c r="J8" s="124">
        <f t="shared" si="0"/>
        <v>4.41993981543665E-3</v>
      </c>
    </row>
    <row r="9" spans="1:10" ht="22.5" x14ac:dyDescent="0.2">
      <c r="A9" s="130" t="s">
        <v>29</v>
      </c>
      <c r="B9" s="131" t="s">
        <v>30</v>
      </c>
      <c r="C9" s="130" t="s">
        <v>21</v>
      </c>
      <c r="D9" s="130" t="s">
        <v>31</v>
      </c>
      <c r="E9" s="132" t="s">
        <v>32</v>
      </c>
      <c r="F9" s="131">
        <f>1.2*1</f>
        <v>1.2</v>
      </c>
      <c r="G9" s="133">
        <v>225</v>
      </c>
      <c r="H9" s="133">
        <f>TRUNC(G9 * (1 + 25.71 / 100), 2)</f>
        <v>282.83999999999997</v>
      </c>
      <c r="I9" s="133">
        <f>TRUNC(F9 * H9, 2)</f>
        <v>339.4</v>
      </c>
      <c r="J9" s="134">
        <f t="shared" si="0"/>
        <v>3.1615978059517269E-4</v>
      </c>
    </row>
    <row r="10" spans="1:10" ht="22.5" x14ac:dyDescent="0.2">
      <c r="A10" s="125" t="s">
        <v>964</v>
      </c>
      <c r="B10" s="126" t="s">
        <v>37</v>
      </c>
      <c r="C10" s="125" t="s">
        <v>21</v>
      </c>
      <c r="D10" s="125" t="s">
        <v>38</v>
      </c>
      <c r="E10" s="127" t="s">
        <v>39</v>
      </c>
      <c r="F10" s="126">
        <v>78</v>
      </c>
      <c r="G10" s="128">
        <v>44.93</v>
      </c>
      <c r="H10" s="128">
        <f>TRUNC(G10 * (1 + 25.71 / 100), 2)</f>
        <v>56.48</v>
      </c>
      <c r="I10" s="128">
        <f>TRUNC(F10 * H10, 2)</f>
        <v>4405.4399999999996</v>
      </c>
      <c r="J10" s="129">
        <f t="shared" si="0"/>
        <v>4.1037800348414782E-3</v>
      </c>
    </row>
    <row r="11" spans="1:10" x14ac:dyDescent="0.2">
      <c r="A11" s="121">
        <v>3</v>
      </c>
      <c r="B11" s="121"/>
      <c r="C11" s="121"/>
      <c r="D11" s="121" t="s">
        <v>45</v>
      </c>
      <c r="E11" s="121"/>
      <c r="F11" s="122"/>
      <c r="G11" s="121"/>
      <c r="H11" s="121"/>
      <c r="I11" s="123">
        <f>SUM(I12:I95)/2</f>
        <v>466925.30000000022</v>
      </c>
      <c r="J11" s="124">
        <f t="shared" si="0"/>
        <v>0.43495285917010984</v>
      </c>
    </row>
    <row r="12" spans="1:10" x14ac:dyDescent="0.2">
      <c r="A12" s="121" t="s">
        <v>582</v>
      </c>
      <c r="B12" s="121"/>
      <c r="C12" s="121"/>
      <c r="D12" s="121" t="s">
        <v>46</v>
      </c>
      <c r="E12" s="121"/>
      <c r="F12" s="122"/>
      <c r="G12" s="121"/>
      <c r="H12" s="121"/>
      <c r="I12" s="123">
        <f>SUM(I13:I14)</f>
        <v>75844</v>
      </c>
      <c r="J12" s="124">
        <f t="shared" si="0"/>
        <v>7.0650625808663173E-2</v>
      </c>
    </row>
    <row r="13" spans="1:10" ht="29.25" customHeight="1" x14ac:dyDescent="0.2">
      <c r="A13" s="125" t="s">
        <v>583</v>
      </c>
      <c r="B13" s="126" t="s">
        <v>47</v>
      </c>
      <c r="C13" s="125" t="s">
        <v>41</v>
      </c>
      <c r="D13" s="125" t="s">
        <v>48</v>
      </c>
      <c r="E13" s="127" t="s">
        <v>43</v>
      </c>
      <c r="F13" s="126">
        <v>50</v>
      </c>
      <c r="G13" s="128">
        <f>'[1]Orçamento Analítico'!$O$90</f>
        <v>1196.07186</v>
      </c>
      <c r="H13" s="128">
        <f>TRUNC(G13 * (1 + 25.71 / 100), 2)</f>
        <v>1503.58</v>
      </c>
      <c r="I13" s="128">
        <f>TRUNC(F13 * H13, 2)</f>
        <v>75179</v>
      </c>
      <c r="J13" s="129">
        <f t="shared" si="0"/>
        <v>7.0031161300425721E-2</v>
      </c>
    </row>
    <row r="14" spans="1:10" x14ac:dyDescent="0.2">
      <c r="A14" s="125" t="s">
        <v>584</v>
      </c>
      <c r="B14" s="126" t="s">
        <v>49</v>
      </c>
      <c r="C14" s="125" t="s">
        <v>21</v>
      </c>
      <c r="D14" s="125" t="s">
        <v>50</v>
      </c>
      <c r="E14" s="127" t="s">
        <v>43</v>
      </c>
      <c r="F14" s="126">
        <v>50</v>
      </c>
      <c r="G14" s="128">
        <v>10.58</v>
      </c>
      <c r="H14" s="128">
        <f>TRUNC(G14 * (1 + 25.71 / 100), 2)</f>
        <v>13.3</v>
      </c>
      <c r="I14" s="128">
        <f>TRUNC(F14 * H14, 2)</f>
        <v>665</v>
      </c>
      <c r="J14" s="129">
        <f t="shared" si="0"/>
        <v>6.1946450823744802E-4</v>
      </c>
    </row>
    <row r="15" spans="1:10" x14ac:dyDescent="0.2">
      <c r="A15" s="121" t="s">
        <v>585</v>
      </c>
      <c r="B15" s="121"/>
      <c r="C15" s="121"/>
      <c r="D15" s="121" t="s">
        <v>51</v>
      </c>
      <c r="E15" s="121"/>
      <c r="F15" s="122"/>
      <c r="G15" s="121"/>
      <c r="H15" s="121"/>
      <c r="I15" s="123">
        <f>SUM(I16:I25)</f>
        <v>28372.69</v>
      </c>
      <c r="J15" s="124">
        <f t="shared" si="0"/>
        <v>2.6429886403343698E-2</v>
      </c>
    </row>
    <row r="16" spans="1:10" ht="22.5" x14ac:dyDescent="0.2">
      <c r="A16" s="125" t="s">
        <v>586</v>
      </c>
      <c r="B16" s="126" t="s">
        <v>52</v>
      </c>
      <c r="C16" s="125" t="s">
        <v>21</v>
      </c>
      <c r="D16" s="125" t="s">
        <v>53</v>
      </c>
      <c r="E16" s="127" t="s">
        <v>54</v>
      </c>
      <c r="F16" s="126">
        <v>13.5</v>
      </c>
      <c r="G16" s="128">
        <v>68.7</v>
      </c>
      <c r="H16" s="128">
        <f t="shared" ref="H16:H25" si="1">TRUNC(G16 * (1 + 25.71 / 100), 2)</f>
        <v>86.36</v>
      </c>
      <c r="I16" s="128">
        <f t="shared" ref="I16:I25" si="2">TRUNC(F16 * H16, 2)</f>
        <v>1165.8599999999999</v>
      </c>
      <c r="J16" s="129">
        <f t="shared" si="0"/>
        <v>1.0860284083815204E-3</v>
      </c>
    </row>
    <row r="17" spans="1:10" ht="33.75" x14ac:dyDescent="0.2">
      <c r="A17" s="125" t="s">
        <v>587</v>
      </c>
      <c r="B17" s="126" t="s">
        <v>55</v>
      </c>
      <c r="C17" s="125" t="s">
        <v>21</v>
      </c>
      <c r="D17" s="125" t="s">
        <v>56</v>
      </c>
      <c r="E17" s="127" t="s">
        <v>54</v>
      </c>
      <c r="F17" s="126">
        <v>18.22</v>
      </c>
      <c r="G17" s="128">
        <v>4.96</v>
      </c>
      <c r="H17" s="128">
        <f t="shared" si="1"/>
        <v>6.23</v>
      </c>
      <c r="I17" s="128">
        <f t="shared" si="2"/>
        <v>113.51</v>
      </c>
      <c r="J17" s="129">
        <f t="shared" si="0"/>
        <v>1.0573746816546274E-4</v>
      </c>
    </row>
    <row r="18" spans="1:10" ht="22.5" x14ac:dyDescent="0.2">
      <c r="A18" s="125" t="s">
        <v>588</v>
      </c>
      <c r="B18" s="126">
        <v>96621</v>
      </c>
      <c r="C18" s="125" t="s">
        <v>21</v>
      </c>
      <c r="D18" s="125" t="s">
        <v>57</v>
      </c>
      <c r="E18" s="127" t="s">
        <v>54</v>
      </c>
      <c r="F18" s="126">
        <v>1.1200000000000001</v>
      </c>
      <c r="G18" s="128">
        <v>177.71</v>
      </c>
      <c r="H18" s="128">
        <f t="shared" si="1"/>
        <v>223.39</v>
      </c>
      <c r="I18" s="128">
        <f t="shared" si="2"/>
        <v>250.19</v>
      </c>
      <c r="J18" s="129">
        <f t="shared" si="0"/>
        <v>2.33058383933725E-4</v>
      </c>
    </row>
    <row r="19" spans="1:10" ht="22.5" x14ac:dyDescent="0.2">
      <c r="A19" s="125" t="s">
        <v>589</v>
      </c>
      <c r="B19" s="126">
        <v>96536</v>
      </c>
      <c r="C19" s="125" t="s">
        <v>21</v>
      </c>
      <c r="D19" s="125" t="s">
        <v>561</v>
      </c>
      <c r="E19" s="127" t="s">
        <v>32</v>
      </c>
      <c r="F19" s="126">
        <v>60.9</v>
      </c>
      <c r="G19" s="128">
        <v>59.76</v>
      </c>
      <c r="H19" s="128">
        <f t="shared" si="1"/>
        <v>75.12</v>
      </c>
      <c r="I19" s="128">
        <f t="shared" si="2"/>
        <v>4574.8</v>
      </c>
      <c r="J19" s="129">
        <f t="shared" si="0"/>
        <v>4.2615432064431235E-3</v>
      </c>
    </row>
    <row r="20" spans="1:10" x14ac:dyDescent="0.2">
      <c r="A20" s="125" t="s">
        <v>590</v>
      </c>
      <c r="B20" s="126" t="s">
        <v>58</v>
      </c>
      <c r="C20" s="125" t="s">
        <v>21</v>
      </c>
      <c r="D20" s="125" t="s">
        <v>59</v>
      </c>
      <c r="E20" s="127" t="s">
        <v>60</v>
      </c>
      <c r="F20" s="126">
        <v>68.7</v>
      </c>
      <c r="G20" s="128">
        <v>19.45</v>
      </c>
      <c r="H20" s="128">
        <f t="shared" si="1"/>
        <v>24.45</v>
      </c>
      <c r="I20" s="128">
        <f t="shared" si="2"/>
        <v>1679.71</v>
      </c>
      <c r="J20" s="129">
        <f t="shared" si="0"/>
        <v>1.5646928257616901E-3</v>
      </c>
    </row>
    <row r="21" spans="1:10" x14ac:dyDescent="0.2">
      <c r="A21" s="125" t="s">
        <v>591</v>
      </c>
      <c r="B21" s="126" t="s">
        <v>61</v>
      </c>
      <c r="C21" s="125" t="s">
        <v>21</v>
      </c>
      <c r="D21" s="125" t="s">
        <v>62</v>
      </c>
      <c r="E21" s="127" t="s">
        <v>60</v>
      </c>
      <c r="F21" s="126">
        <v>175.7</v>
      </c>
      <c r="G21" s="128">
        <v>18.920000000000002</v>
      </c>
      <c r="H21" s="128">
        <f t="shared" si="1"/>
        <v>23.78</v>
      </c>
      <c r="I21" s="128">
        <f t="shared" si="2"/>
        <v>4178.1400000000003</v>
      </c>
      <c r="J21" s="129">
        <f t="shared" si="0"/>
        <v>3.89204427134919E-3</v>
      </c>
    </row>
    <row r="22" spans="1:10" x14ac:dyDescent="0.2">
      <c r="A22" s="125" t="s">
        <v>592</v>
      </c>
      <c r="B22" s="126">
        <v>96545</v>
      </c>
      <c r="C22" s="125" t="s">
        <v>21</v>
      </c>
      <c r="D22" s="125" t="s">
        <v>64</v>
      </c>
      <c r="E22" s="127" t="s">
        <v>60</v>
      </c>
      <c r="F22" s="126">
        <v>300.7</v>
      </c>
      <c r="G22" s="128">
        <v>18.16</v>
      </c>
      <c r="H22" s="128">
        <f t="shared" si="1"/>
        <v>22.82</v>
      </c>
      <c r="I22" s="128">
        <f t="shared" si="2"/>
        <v>6861.97</v>
      </c>
      <c r="J22" s="129">
        <f t="shared" si="0"/>
        <v>6.3921005587821373E-3</v>
      </c>
    </row>
    <row r="23" spans="1:10" x14ac:dyDescent="0.2">
      <c r="A23" s="125" t="s">
        <v>593</v>
      </c>
      <c r="B23" s="126" t="s">
        <v>65</v>
      </c>
      <c r="C23" s="125" t="s">
        <v>21</v>
      </c>
      <c r="D23" s="125" t="s">
        <v>66</v>
      </c>
      <c r="E23" s="127" t="s">
        <v>60</v>
      </c>
      <c r="F23" s="126">
        <v>19.899999999999999</v>
      </c>
      <c r="G23" s="128">
        <v>16.45</v>
      </c>
      <c r="H23" s="128">
        <f t="shared" si="1"/>
        <v>20.67</v>
      </c>
      <c r="I23" s="128">
        <f t="shared" si="2"/>
        <v>411.33</v>
      </c>
      <c r="J23" s="129">
        <f t="shared" si="0"/>
        <v>3.8316441529820974E-4</v>
      </c>
    </row>
    <row r="24" spans="1:10" ht="22.5" x14ac:dyDescent="0.2">
      <c r="A24" s="125" t="s">
        <v>594</v>
      </c>
      <c r="B24" s="126">
        <v>96555</v>
      </c>
      <c r="C24" s="125" t="s">
        <v>21</v>
      </c>
      <c r="D24" s="125" t="s">
        <v>562</v>
      </c>
      <c r="E24" s="127" t="s">
        <v>54</v>
      </c>
      <c r="F24" s="126">
        <v>12.52</v>
      </c>
      <c r="G24" s="128">
        <v>576.63</v>
      </c>
      <c r="H24" s="128">
        <f t="shared" si="1"/>
        <v>724.88</v>
      </c>
      <c r="I24" s="128">
        <f t="shared" si="2"/>
        <v>9075.49</v>
      </c>
      <c r="J24" s="129">
        <f t="shared" si="0"/>
        <v>8.4540510524268829E-3</v>
      </c>
    </row>
    <row r="25" spans="1:10" x14ac:dyDescent="0.2">
      <c r="A25" s="125" t="s">
        <v>595</v>
      </c>
      <c r="B25" s="126" t="s">
        <v>67</v>
      </c>
      <c r="C25" s="125" t="s">
        <v>21</v>
      </c>
      <c r="D25" s="125" t="s">
        <v>68</v>
      </c>
      <c r="E25" s="127" t="s">
        <v>54</v>
      </c>
      <c r="F25" s="126">
        <v>1.35</v>
      </c>
      <c r="G25" s="128">
        <v>36.36</v>
      </c>
      <c r="H25" s="128">
        <f t="shared" si="1"/>
        <v>45.7</v>
      </c>
      <c r="I25" s="128">
        <f t="shared" si="2"/>
        <v>61.69</v>
      </c>
      <c r="J25" s="129">
        <f t="shared" si="0"/>
        <v>5.7465812801756645E-5</v>
      </c>
    </row>
    <row r="26" spans="1:10" x14ac:dyDescent="0.2">
      <c r="A26" s="121" t="s">
        <v>596</v>
      </c>
      <c r="B26" s="121"/>
      <c r="C26" s="121"/>
      <c r="D26" s="121" t="s">
        <v>69</v>
      </c>
      <c r="E26" s="121"/>
      <c r="F26" s="122"/>
      <c r="G26" s="121"/>
      <c r="H26" s="121"/>
      <c r="I26" s="123">
        <f>SUM(I27:I30)</f>
        <v>7645.5</v>
      </c>
      <c r="J26" s="124">
        <f t="shared" si="0"/>
        <v>7.1219787935780585E-3</v>
      </c>
    </row>
    <row r="27" spans="1:10" ht="22.5" x14ac:dyDescent="0.2">
      <c r="A27" s="125" t="s">
        <v>597</v>
      </c>
      <c r="B27" s="126">
        <v>92423</v>
      </c>
      <c r="C27" s="125" t="s">
        <v>21</v>
      </c>
      <c r="D27" s="125" t="s">
        <v>564</v>
      </c>
      <c r="E27" s="127" t="s">
        <v>32</v>
      </c>
      <c r="F27" s="126">
        <v>30.11</v>
      </c>
      <c r="G27" s="128">
        <v>64.349999999999994</v>
      </c>
      <c r="H27" s="128">
        <f>TRUNC(G27 * (1 + 25.71 / 100), 2)</f>
        <v>80.89</v>
      </c>
      <c r="I27" s="128">
        <f>TRUNC(F27 * H27, 2)</f>
        <v>2435.59</v>
      </c>
      <c r="J27" s="129">
        <f t="shared" si="0"/>
        <v>2.2688143783730018E-3</v>
      </c>
    </row>
    <row r="28" spans="1:10" ht="22.5" x14ac:dyDescent="0.2">
      <c r="A28" s="125" t="s">
        <v>598</v>
      </c>
      <c r="B28" s="126">
        <v>92759</v>
      </c>
      <c r="C28" s="125" t="s">
        <v>21</v>
      </c>
      <c r="D28" s="125" t="s">
        <v>71</v>
      </c>
      <c r="E28" s="127" t="s">
        <v>60</v>
      </c>
      <c r="F28" s="126">
        <v>61.9</v>
      </c>
      <c r="G28" s="128">
        <v>17.3</v>
      </c>
      <c r="H28" s="128">
        <f>TRUNC(G28 * (1 + 25.71 / 100), 2)</f>
        <v>21.74</v>
      </c>
      <c r="I28" s="128">
        <f>TRUNC(F28 * H28, 2)</f>
        <v>1345.7</v>
      </c>
      <c r="J28" s="129">
        <f t="shared" si="0"/>
        <v>1.2535539680227576E-3</v>
      </c>
    </row>
    <row r="29" spans="1:10" ht="22.5" x14ac:dyDescent="0.2">
      <c r="A29" s="125" t="s">
        <v>599</v>
      </c>
      <c r="B29" s="126" t="s">
        <v>72</v>
      </c>
      <c r="C29" s="125" t="s">
        <v>21</v>
      </c>
      <c r="D29" s="125" t="s">
        <v>73</v>
      </c>
      <c r="E29" s="127" t="s">
        <v>60</v>
      </c>
      <c r="F29" s="126">
        <v>130.1</v>
      </c>
      <c r="G29" s="128">
        <v>15.48</v>
      </c>
      <c r="H29" s="128">
        <f>TRUNC(G29 * (1 + 25.71 / 100), 2)</f>
        <v>19.45</v>
      </c>
      <c r="I29" s="128">
        <f>TRUNC(F29 * H29, 2)</f>
        <v>2530.44</v>
      </c>
      <c r="J29" s="129">
        <f t="shared" si="0"/>
        <v>2.3571695792847639E-3</v>
      </c>
    </row>
    <row r="30" spans="1:10" ht="22.5" x14ac:dyDescent="0.2">
      <c r="A30" s="125" t="s">
        <v>600</v>
      </c>
      <c r="B30" s="126">
        <v>96555</v>
      </c>
      <c r="C30" s="125" t="s">
        <v>21</v>
      </c>
      <c r="D30" s="125" t="s">
        <v>562</v>
      </c>
      <c r="E30" s="127" t="s">
        <v>54</v>
      </c>
      <c r="F30" s="126">
        <v>1.84</v>
      </c>
      <c r="G30" s="128">
        <v>576.63</v>
      </c>
      <c r="H30" s="128">
        <f>TRUNC(G30 * (1 + 25.71 / 100), 2)</f>
        <v>724.88</v>
      </c>
      <c r="I30" s="128">
        <f>TRUNC(F30 * H30, 2)</f>
        <v>1333.77</v>
      </c>
      <c r="J30" s="129">
        <f t="shared" si="0"/>
        <v>1.2424408678975353E-3</v>
      </c>
    </row>
    <row r="31" spans="1:10" x14ac:dyDescent="0.2">
      <c r="A31" s="121" t="s">
        <v>601</v>
      </c>
      <c r="B31" s="121"/>
      <c r="C31" s="121"/>
      <c r="D31" s="121" t="s">
        <v>74</v>
      </c>
      <c r="E31" s="121"/>
      <c r="F31" s="122"/>
      <c r="G31" s="121"/>
      <c r="H31" s="121"/>
      <c r="I31" s="123">
        <f>SUM(I32:I42)</f>
        <v>79617.090000000011</v>
      </c>
      <c r="J31" s="124">
        <f t="shared" si="0"/>
        <v>7.4165355645333303E-2</v>
      </c>
    </row>
    <row r="32" spans="1:10" ht="22.5" x14ac:dyDescent="0.2">
      <c r="A32" s="125" t="s">
        <v>604</v>
      </c>
      <c r="B32" s="126" t="s">
        <v>75</v>
      </c>
      <c r="C32" s="125" t="s">
        <v>21</v>
      </c>
      <c r="D32" s="125" t="s">
        <v>76</v>
      </c>
      <c r="E32" s="127" t="s">
        <v>54</v>
      </c>
      <c r="F32" s="126">
        <v>15.22</v>
      </c>
      <c r="G32" s="128">
        <v>90.24</v>
      </c>
      <c r="H32" s="128">
        <f t="shared" ref="H32:H42" si="3">TRUNC(G32 * (1 + 25.71 / 100), 2)</f>
        <v>113.44</v>
      </c>
      <c r="I32" s="128">
        <f t="shared" ref="I32:I42" si="4">TRUNC(F32 * H32, 2)</f>
        <v>1726.55</v>
      </c>
      <c r="J32" s="129">
        <f t="shared" si="0"/>
        <v>1.6083254837554375E-3</v>
      </c>
    </row>
    <row r="33" spans="1:10" ht="33.75" x14ac:dyDescent="0.2">
      <c r="A33" s="125" t="s">
        <v>603</v>
      </c>
      <c r="B33" s="126" t="s">
        <v>55</v>
      </c>
      <c r="C33" s="125" t="s">
        <v>21</v>
      </c>
      <c r="D33" s="125" t="s">
        <v>56</v>
      </c>
      <c r="E33" s="127" t="s">
        <v>54</v>
      </c>
      <c r="F33" s="126">
        <v>20.54</v>
      </c>
      <c r="G33" s="128">
        <v>4.96</v>
      </c>
      <c r="H33" s="128">
        <f t="shared" si="3"/>
        <v>6.23</v>
      </c>
      <c r="I33" s="128">
        <f t="shared" si="4"/>
        <v>127.96</v>
      </c>
      <c r="J33" s="129">
        <f t="shared" si="0"/>
        <v>1.1919801274295316E-4</v>
      </c>
    </row>
    <row r="34" spans="1:10" ht="22.5" x14ac:dyDescent="0.2">
      <c r="A34" s="125" t="s">
        <v>605</v>
      </c>
      <c r="B34" s="126">
        <v>96536</v>
      </c>
      <c r="C34" s="125" t="s">
        <v>21</v>
      </c>
      <c r="D34" s="125" t="s">
        <v>77</v>
      </c>
      <c r="E34" s="127" t="s">
        <v>32</v>
      </c>
      <c r="F34" s="126">
        <v>297.02999999999997</v>
      </c>
      <c r="G34" s="128">
        <v>59.76</v>
      </c>
      <c r="H34" s="128">
        <f t="shared" si="3"/>
        <v>75.12</v>
      </c>
      <c r="I34" s="128">
        <f t="shared" si="4"/>
        <v>22312.89</v>
      </c>
      <c r="J34" s="129">
        <f t="shared" si="0"/>
        <v>2.0785027716099656E-2</v>
      </c>
    </row>
    <row r="35" spans="1:10" x14ac:dyDescent="0.2">
      <c r="A35" s="125" t="s">
        <v>602</v>
      </c>
      <c r="B35" s="126" t="s">
        <v>58</v>
      </c>
      <c r="C35" s="125" t="s">
        <v>21</v>
      </c>
      <c r="D35" s="125" t="s">
        <v>59</v>
      </c>
      <c r="E35" s="127" t="s">
        <v>60</v>
      </c>
      <c r="F35" s="126">
        <v>111.4</v>
      </c>
      <c r="G35" s="128">
        <v>19.45</v>
      </c>
      <c r="H35" s="128">
        <f t="shared" si="3"/>
        <v>24.45</v>
      </c>
      <c r="I35" s="128">
        <f t="shared" si="4"/>
        <v>2723.73</v>
      </c>
      <c r="J35" s="129">
        <f t="shared" si="0"/>
        <v>2.5372241579271946E-3</v>
      </c>
    </row>
    <row r="36" spans="1:10" x14ac:dyDescent="0.2">
      <c r="A36" s="125" t="s">
        <v>606</v>
      </c>
      <c r="B36" s="126" t="s">
        <v>61</v>
      </c>
      <c r="C36" s="125" t="s">
        <v>21</v>
      </c>
      <c r="D36" s="125" t="s">
        <v>62</v>
      </c>
      <c r="E36" s="127" t="s">
        <v>60</v>
      </c>
      <c r="F36" s="126">
        <v>266.5</v>
      </c>
      <c r="G36" s="128">
        <v>18.920000000000002</v>
      </c>
      <c r="H36" s="128">
        <f t="shared" si="3"/>
        <v>23.78</v>
      </c>
      <c r="I36" s="128">
        <f t="shared" si="4"/>
        <v>6337.37</v>
      </c>
      <c r="J36" s="129">
        <f t="shared" si="0"/>
        <v>5.9034222414567758E-3</v>
      </c>
    </row>
    <row r="37" spans="1:10" x14ac:dyDescent="0.2">
      <c r="A37" s="125" t="s">
        <v>607</v>
      </c>
      <c r="B37" s="126" t="s">
        <v>63</v>
      </c>
      <c r="C37" s="125" t="s">
        <v>21</v>
      </c>
      <c r="D37" s="125" t="s">
        <v>64</v>
      </c>
      <c r="E37" s="127" t="s">
        <v>60</v>
      </c>
      <c r="F37" s="126">
        <v>11.4</v>
      </c>
      <c r="G37" s="128">
        <v>18.16</v>
      </c>
      <c r="H37" s="128">
        <f t="shared" si="3"/>
        <v>22.82</v>
      </c>
      <c r="I37" s="128">
        <f t="shared" si="4"/>
        <v>260.14</v>
      </c>
      <c r="J37" s="129">
        <f t="shared" si="0"/>
        <v>2.4232706341787929E-4</v>
      </c>
    </row>
    <row r="38" spans="1:10" x14ac:dyDescent="0.2">
      <c r="A38" s="125" t="s">
        <v>608</v>
      </c>
      <c r="B38" s="126" t="s">
        <v>65</v>
      </c>
      <c r="C38" s="125" t="s">
        <v>21</v>
      </c>
      <c r="D38" s="125" t="s">
        <v>66</v>
      </c>
      <c r="E38" s="127" t="s">
        <v>60</v>
      </c>
      <c r="F38" s="126">
        <v>1178.0999999999999</v>
      </c>
      <c r="G38" s="128">
        <v>16.45</v>
      </c>
      <c r="H38" s="128">
        <f t="shared" si="3"/>
        <v>20.67</v>
      </c>
      <c r="I38" s="128">
        <f t="shared" si="4"/>
        <v>24351.32</v>
      </c>
      <c r="J38" s="129">
        <f t="shared" si="0"/>
        <v>2.2683877396590574E-2</v>
      </c>
    </row>
    <row r="39" spans="1:10" ht="22.5" x14ac:dyDescent="0.2">
      <c r="A39" s="125" t="s">
        <v>609</v>
      </c>
      <c r="B39" s="126" t="s">
        <v>78</v>
      </c>
      <c r="C39" s="125" t="s">
        <v>21</v>
      </c>
      <c r="D39" s="125" t="s">
        <v>79</v>
      </c>
      <c r="E39" s="127" t="s">
        <v>60</v>
      </c>
      <c r="F39" s="126">
        <v>285</v>
      </c>
      <c r="G39" s="128">
        <v>14</v>
      </c>
      <c r="H39" s="128">
        <f t="shared" si="3"/>
        <v>17.59</v>
      </c>
      <c r="I39" s="128">
        <f t="shared" si="4"/>
        <v>5013.1499999999996</v>
      </c>
      <c r="J39" s="129">
        <f t="shared" si="0"/>
        <v>4.669877442812876E-3</v>
      </c>
    </row>
    <row r="40" spans="1:10" x14ac:dyDescent="0.2">
      <c r="A40" s="125" t="s">
        <v>610</v>
      </c>
      <c r="B40" s="126" t="s">
        <v>80</v>
      </c>
      <c r="C40" s="125" t="s">
        <v>21</v>
      </c>
      <c r="D40" s="125" t="s">
        <v>81</v>
      </c>
      <c r="E40" s="127" t="s">
        <v>60</v>
      </c>
      <c r="F40" s="126">
        <v>8.6</v>
      </c>
      <c r="G40" s="128">
        <v>13.46</v>
      </c>
      <c r="H40" s="128">
        <f t="shared" si="3"/>
        <v>16.920000000000002</v>
      </c>
      <c r="I40" s="128">
        <f t="shared" si="4"/>
        <v>145.51</v>
      </c>
      <c r="J40" s="129">
        <f t="shared" si="0"/>
        <v>1.35546286606964E-4</v>
      </c>
    </row>
    <row r="41" spans="1:10" ht="22.5" x14ac:dyDescent="0.2">
      <c r="A41" s="125" t="s">
        <v>611</v>
      </c>
      <c r="B41" s="126">
        <v>96555</v>
      </c>
      <c r="C41" s="125" t="s">
        <v>21</v>
      </c>
      <c r="D41" s="125" t="s">
        <v>562</v>
      </c>
      <c r="E41" s="127" t="s">
        <v>54</v>
      </c>
      <c r="F41" s="126">
        <v>22.83</v>
      </c>
      <c r="G41" s="128">
        <v>576.63</v>
      </c>
      <c r="H41" s="128">
        <f t="shared" si="3"/>
        <v>724.88</v>
      </c>
      <c r="I41" s="128">
        <f t="shared" si="4"/>
        <v>16549.009999999998</v>
      </c>
      <c r="J41" s="129">
        <f t="shared" si="0"/>
        <v>1.5415826077393396E-2</v>
      </c>
    </row>
    <row r="42" spans="1:10" x14ac:dyDescent="0.2">
      <c r="A42" s="125" t="s">
        <v>612</v>
      </c>
      <c r="B42" s="126" t="s">
        <v>67</v>
      </c>
      <c r="C42" s="125" t="s">
        <v>21</v>
      </c>
      <c r="D42" s="125" t="s">
        <v>68</v>
      </c>
      <c r="E42" s="127" t="s">
        <v>54</v>
      </c>
      <c r="F42" s="126">
        <v>1.52</v>
      </c>
      <c r="G42" s="128">
        <v>36.36</v>
      </c>
      <c r="H42" s="128">
        <f t="shared" si="3"/>
        <v>45.7</v>
      </c>
      <c r="I42" s="128">
        <f t="shared" si="4"/>
        <v>69.459999999999994</v>
      </c>
      <c r="J42" s="129">
        <f t="shared" si="0"/>
        <v>6.470376652958367E-5</v>
      </c>
    </row>
    <row r="43" spans="1:10" x14ac:dyDescent="0.2">
      <c r="A43" s="121" t="s">
        <v>613</v>
      </c>
      <c r="B43" s="121"/>
      <c r="C43" s="121"/>
      <c r="D43" s="121" t="s">
        <v>82</v>
      </c>
      <c r="E43" s="121"/>
      <c r="F43" s="122"/>
      <c r="G43" s="121"/>
      <c r="H43" s="121"/>
      <c r="I43" s="123">
        <f>SUM(I44:I49)</f>
        <v>52273.649999999994</v>
      </c>
      <c r="J43" s="124">
        <f t="shared" si="0"/>
        <v>4.8694241941393192E-2</v>
      </c>
    </row>
    <row r="44" spans="1:10" ht="22.5" x14ac:dyDescent="0.2">
      <c r="A44" s="125" t="s">
        <v>614</v>
      </c>
      <c r="B44" s="126">
        <v>96624</v>
      </c>
      <c r="C44" s="125" t="s">
        <v>21</v>
      </c>
      <c r="D44" s="125" t="s">
        <v>83</v>
      </c>
      <c r="E44" s="127" t="s">
        <v>54</v>
      </c>
      <c r="F44" s="126">
        <v>28.98</v>
      </c>
      <c r="G44" s="128">
        <v>120.83</v>
      </c>
      <c r="H44" s="128">
        <f t="shared" ref="H44:H49" si="5">TRUNC(G44 * (1 + 25.71 / 100), 2)</f>
        <v>151.88999999999999</v>
      </c>
      <c r="I44" s="128">
        <f t="shared" ref="I44:I49" si="6">TRUNC(F44 * H44, 2)</f>
        <v>4401.7700000000004</v>
      </c>
      <c r="J44" s="129">
        <f t="shared" si="0"/>
        <v>4.1003613359764692E-3</v>
      </c>
    </row>
    <row r="45" spans="1:10" ht="22.5" x14ac:dyDescent="0.2">
      <c r="A45" s="125" t="s">
        <v>615</v>
      </c>
      <c r="B45" s="126">
        <v>92784</v>
      </c>
      <c r="C45" s="125" t="s">
        <v>21</v>
      </c>
      <c r="D45" s="125" t="s">
        <v>85</v>
      </c>
      <c r="E45" s="127" t="s">
        <v>60</v>
      </c>
      <c r="F45" s="126">
        <v>500.2</v>
      </c>
      <c r="G45" s="128">
        <v>17.760000000000002</v>
      </c>
      <c r="H45" s="128">
        <f t="shared" si="5"/>
        <v>22.32</v>
      </c>
      <c r="I45" s="128">
        <f t="shared" si="6"/>
        <v>11164.46</v>
      </c>
      <c r="J45" s="129">
        <f t="shared" si="0"/>
        <v>1.0399980035543847E-2</v>
      </c>
    </row>
    <row r="46" spans="1:10" ht="22.5" x14ac:dyDescent="0.2">
      <c r="A46" s="125" t="s">
        <v>616</v>
      </c>
      <c r="B46" s="126" t="s">
        <v>86</v>
      </c>
      <c r="C46" s="125" t="s">
        <v>21</v>
      </c>
      <c r="D46" s="125" t="s">
        <v>87</v>
      </c>
      <c r="E46" s="127" t="s">
        <v>60</v>
      </c>
      <c r="F46" s="126">
        <v>191.6</v>
      </c>
      <c r="G46" s="128">
        <v>17.64</v>
      </c>
      <c r="H46" s="128">
        <f t="shared" si="5"/>
        <v>22.17</v>
      </c>
      <c r="I46" s="128">
        <f t="shared" si="6"/>
        <v>4247.7700000000004</v>
      </c>
      <c r="J46" s="129">
        <f t="shared" si="0"/>
        <v>3.9569063972267442E-3</v>
      </c>
    </row>
    <row r="47" spans="1:10" ht="22.5" x14ac:dyDescent="0.2">
      <c r="A47" s="125" t="s">
        <v>617</v>
      </c>
      <c r="B47" s="126" t="s">
        <v>88</v>
      </c>
      <c r="C47" s="125" t="s">
        <v>21</v>
      </c>
      <c r="D47" s="125" t="s">
        <v>89</v>
      </c>
      <c r="E47" s="127" t="s">
        <v>60</v>
      </c>
      <c r="F47" s="126">
        <v>437.2</v>
      </c>
      <c r="G47" s="128">
        <v>17.14</v>
      </c>
      <c r="H47" s="128">
        <f t="shared" si="5"/>
        <v>21.54</v>
      </c>
      <c r="I47" s="128">
        <f t="shared" si="6"/>
        <v>9417.2800000000007</v>
      </c>
      <c r="J47" s="129">
        <f t="shared" si="0"/>
        <v>8.7724371791494064E-3</v>
      </c>
    </row>
    <row r="48" spans="1:10" ht="22.5" x14ac:dyDescent="0.2">
      <c r="A48" s="125" t="s">
        <v>618</v>
      </c>
      <c r="B48" s="126" t="s">
        <v>90</v>
      </c>
      <c r="C48" s="125" t="s">
        <v>21</v>
      </c>
      <c r="D48" s="125" t="s">
        <v>91</v>
      </c>
      <c r="E48" s="127" t="s">
        <v>60</v>
      </c>
      <c r="F48" s="126">
        <v>256</v>
      </c>
      <c r="G48" s="128">
        <v>15.56</v>
      </c>
      <c r="H48" s="128">
        <f t="shared" si="5"/>
        <v>19.559999999999999</v>
      </c>
      <c r="I48" s="128">
        <f t="shared" si="6"/>
        <v>5007.3599999999997</v>
      </c>
      <c r="J48" s="129">
        <f t="shared" si="0"/>
        <v>4.664483909726117E-3</v>
      </c>
    </row>
    <row r="49" spans="1:10" ht="22.5" x14ac:dyDescent="0.2">
      <c r="A49" s="125" t="s">
        <v>619</v>
      </c>
      <c r="B49" s="126">
        <v>96555</v>
      </c>
      <c r="C49" s="125" t="s">
        <v>21</v>
      </c>
      <c r="D49" s="125" t="s">
        <v>562</v>
      </c>
      <c r="E49" s="127" t="s">
        <v>54</v>
      </c>
      <c r="F49" s="126">
        <v>24.88</v>
      </c>
      <c r="G49" s="128">
        <v>576.63</v>
      </c>
      <c r="H49" s="128">
        <f t="shared" si="5"/>
        <v>724.88</v>
      </c>
      <c r="I49" s="128">
        <f t="shared" si="6"/>
        <v>18035.009999999998</v>
      </c>
      <c r="J49" s="129">
        <f t="shared" si="0"/>
        <v>1.6800073083770611E-2</v>
      </c>
    </row>
    <row r="50" spans="1:10" x14ac:dyDescent="0.2">
      <c r="A50" s="121" t="s">
        <v>620</v>
      </c>
      <c r="B50" s="121"/>
      <c r="C50" s="121"/>
      <c r="D50" s="121" t="s">
        <v>92</v>
      </c>
      <c r="E50" s="121"/>
      <c r="F50" s="122"/>
      <c r="G50" s="121"/>
      <c r="H50" s="121"/>
      <c r="I50" s="123">
        <f>SUM(I51:I56)</f>
        <v>27116.67</v>
      </c>
      <c r="J50" s="124">
        <f t="shared" si="0"/>
        <v>2.5259871649003247E-2</v>
      </c>
    </row>
    <row r="51" spans="1:10" ht="22.5" x14ac:dyDescent="0.2">
      <c r="A51" s="125" t="s">
        <v>621</v>
      </c>
      <c r="B51" s="126">
        <v>92413</v>
      </c>
      <c r="C51" s="125" t="s">
        <v>21</v>
      </c>
      <c r="D51" s="125" t="s">
        <v>564</v>
      </c>
      <c r="E51" s="127" t="s">
        <v>32</v>
      </c>
      <c r="F51" s="126">
        <v>113.59</v>
      </c>
      <c r="G51" s="128">
        <v>64.349999999999994</v>
      </c>
      <c r="H51" s="128">
        <f t="shared" ref="H51:H56" si="7">TRUNC(G51 * (1 + 25.71 / 100), 2)</f>
        <v>80.89</v>
      </c>
      <c r="I51" s="128">
        <f t="shared" ref="I51:I56" si="8">TRUNC(F51 * H51, 2)</f>
        <v>9188.2900000000009</v>
      </c>
      <c r="J51" s="129">
        <f t="shared" si="0"/>
        <v>8.5591271374331757E-3</v>
      </c>
    </row>
    <row r="52" spans="1:10" ht="22.5" x14ac:dyDescent="0.2">
      <c r="A52" s="125" t="s">
        <v>622</v>
      </c>
      <c r="B52" s="126">
        <v>92759</v>
      </c>
      <c r="C52" s="125" t="s">
        <v>21</v>
      </c>
      <c r="D52" s="125" t="s">
        <v>71</v>
      </c>
      <c r="E52" s="127" t="s">
        <v>60</v>
      </c>
      <c r="F52" s="126">
        <v>180.8</v>
      </c>
      <c r="G52" s="128">
        <v>17.3</v>
      </c>
      <c r="H52" s="128">
        <f t="shared" si="7"/>
        <v>21.74</v>
      </c>
      <c r="I52" s="128">
        <f t="shared" si="8"/>
        <v>3930.59</v>
      </c>
      <c r="J52" s="129">
        <f t="shared" si="0"/>
        <v>3.6614451149368887E-3</v>
      </c>
    </row>
    <row r="53" spans="1:10" ht="22.5" x14ac:dyDescent="0.2">
      <c r="A53" s="125" t="s">
        <v>623</v>
      </c>
      <c r="B53" s="126" t="s">
        <v>72</v>
      </c>
      <c r="C53" s="125" t="s">
        <v>21</v>
      </c>
      <c r="D53" s="125" t="s">
        <v>73</v>
      </c>
      <c r="E53" s="127" t="s">
        <v>60</v>
      </c>
      <c r="F53" s="126">
        <v>336.6</v>
      </c>
      <c r="G53" s="128">
        <v>15.48</v>
      </c>
      <c r="H53" s="128">
        <f t="shared" si="7"/>
        <v>19.45</v>
      </c>
      <c r="I53" s="128">
        <f t="shared" si="8"/>
        <v>6546.87</v>
      </c>
      <c r="J53" s="129">
        <f t="shared" si="0"/>
        <v>6.0985768496909796E-3</v>
      </c>
    </row>
    <row r="54" spans="1:10" ht="22.5" x14ac:dyDescent="0.2">
      <c r="A54" s="125" t="s">
        <v>624</v>
      </c>
      <c r="B54" s="126" t="s">
        <v>93</v>
      </c>
      <c r="C54" s="125" t="s">
        <v>21</v>
      </c>
      <c r="D54" s="125" t="s">
        <v>94</v>
      </c>
      <c r="E54" s="127" t="s">
        <v>60</v>
      </c>
      <c r="F54" s="126">
        <v>107.9</v>
      </c>
      <c r="G54" s="128">
        <v>13.23</v>
      </c>
      <c r="H54" s="128">
        <f t="shared" si="7"/>
        <v>16.63</v>
      </c>
      <c r="I54" s="128">
        <f t="shared" si="8"/>
        <v>1794.37</v>
      </c>
      <c r="J54" s="129">
        <f t="shared" si="0"/>
        <v>1.671501548339894E-3</v>
      </c>
    </row>
    <row r="55" spans="1:10" ht="22.5" x14ac:dyDescent="0.2">
      <c r="A55" s="125" t="s">
        <v>625</v>
      </c>
      <c r="B55" s="126" t="s">
        <v>95</v>
      </c>
      <c r="C55" s="125" t="s">
        <v>21</v>
      </c>
      <c r="D55" s="125" t="s">
        <v>96</v>
      </c>
      <c r="E55" s="127" t="s">
        <v>60</v>
      </c>
      <c r="F55" s="126">
        <v>28</v>
      </c>
      <c r="G55" s="128">
        <v>12.84</v>
      </c>
      <c r="H55" s="128">
        <f t="shared" si="7"/>
        <v>16.14</v>
      </c>
      <c r="I55" s="128">
        <f t="shared" si="8"/>
        <v>451.92</v>
      </c>
      <c r="J55" s="129">
        <f t="shared" si="0"/>
        <v>4.2097503844010155E-4</v>
      </c>
    </row>
    <row r="56" spans="1:10" ht="22.5" x14ac:dyDescent="0.2">
      <c r="A56" s="125" t="s">
        <v>626</v>
      </c>
      <c r="B56" s="126">
        <v>96555</v>
      </c>
      <c r="C56" s="125" t="s">
        <v>21</v>
      </c>
      <c r="D56" s="125" t="s">
        <v>562</v>
      </c>
      <c r="E56" s="127" t="s">
        <v>54</v>
      </c>
      <c r="F56" s="126">
        <v>7.18</v>
      </c>
      <c r="G56" s="128">
        <v>576.63</v>
      </c>
      <c r="H56" s="128">
        <f t="shared" si="7"/>
        <v>724.88</v>
      </c>
      <c r="I56" s="128">
        <f t="shared" si="8"/>
        <v>5204.63</v>
      </c>
      <c r="J56" s="129">
        <f t="shared" si="0"/>
        <v>4.8482459601622094E-3</v>
      </c>
    </row>
    <row r="57" spans="1:10" x14ac:dyDescent="0.2">
      <c r="A57" s="121" t="s">
        <v>627</v>
      </c>
      <c r="B57" s="121"/>
      <c r="C57" s="121"/>
      <c r="D57" s="121" t="s">
        <v>97</v>
      </c>
      <c r="E57" s="121"/>
      <c r="F57" s="122"/>
      <c r="G57" s="121"/>
      <c r="H57" s="121"/>
      <c r="I57" s="123">
        <f>SUM(I58:I65)</f>
        <v>59958.75</v>
      </c>
      <c r="J57" s="124">
        <f t="shared" si="0"/>
        <v>5.5853109147792609E-2</v>
      </c>
    </row>
    <row r="58" spans="1:10" ht="22.5" x14ac:dyDescent="0.2">
      <c r="A58" s="125" t="s">
        <v>628</v>
      </c>
      <c r="B58" s="126">
        <v>92460</v>
      </c>
      <c r="C58" s="125" t="s">
        <v>21</v>
      </c>
      <c r="D58" s="125" t="s">
        <v>565</v>
      </c>
      <c r="E58" s="127" t="s">
        <v>32</v>
      </c>
      <c r="F58" s="126">
        <v>216.91</v>
      </c>
      <c r="G58" s="128">
        <v>96.85</v>
      </c>
      <c r="H58" s="128">
        <f t="shared" ref="H58:H65" si="9">TRUNC(G58 * (1 + 25.71 / 100), 2)</f>
        <v>121.75</v>
      </c>
      <c r="I58" s="128">
        <f t="shared" ref="I58:I65" si="10">TRUNC(F58 * H58, 2)</f>
        <v>26408.79</v>
      </c>
      <c r="J58" s="129">
        <f t="shared" si="0"/>
        <v>2.4600463324054189E-2</v>
      </c>
    </row>
    <row r="59" spans="1:10" ht="22.5" x14ac:dyDescent="0.2">
      <c r="A59" s="125" t="s">
        <v>629</v>
      </c>
      <c r="B59" s="126" t="s">
        <v>70</v>
      </c>
      <c r="C59" s="125" t="s">
        <v>21</v>
      </c>
      <c r="D59" s="125" t="s">
        <v>71</v>
      </c>
      <c r="E59" s="127" t="s">
        <v>60</v>
      </c>
      <c r="F59" s="126">
        <v>191.6</v>
      </c>
      <c r="G59" s="128">
        <v>17.3</v>
      </c>
      <c r="H59" s="128">
        <f t="shared" si="9"/>
        <v>21.74</v>
      </c>
      <c r="I59" s="128">
        <f t="shared" si="10"/>
        <v>4165.38</v>
      </c>
      <c r="J59" s="129">
        <f t="shared" si="0"/>
        <v>3.8801580049956409E-3</v>
      </c>
    </row>
    <row r="60" spans="1:10" ht="22.5" x14ac:dyDescent="0.2">
      <c r="A60" s="125" t="s">
        <v>630</v>
      </c>
      <c r="B60" s="126" t="s">
        <v>98</v>
      </c>
      <c r="C60" s="125" t="s">
        <v>21</v>
      </c>
      <c r="D60" s="125" t="s">
        <v>99</v>
      </c>
      <c r="E60" s="127" t="s">
        <v>60</v>
      </c>
      <c r="F60" s="126">
        <v>90.7</v>
      </c>
      <c r="G60" s="128">
        <v>17.3</v>
      </c>
      <c r="H60" s="128">
        <f t="shared" si="9"/>
        <v>21.74</v>
      </c>
      <c r="I60" s="128">
        <f t="shared" si="10"/>
        <v>1971.81</v>
      </c>
      <c r="J60" s="129">
        <f t="shared" si="0"/>
        <v>1.8367914465980185E-3</v>
      </c>
    </row>
    <row r="61" spans="1:10" ht="22.5" x14ac:dyDescent="0.2">
      <c r="A61" s="125" t="s">
        <v>631</v>
      </c>
      <c r="B61" s="126" t="s">
        <v>100</v>
      </c>
      <c r="C61" s="125" t="s">
        <v>21</v>
      </c>
      <c r="D61" s="125" t="s">
        <v>101</v>
      </c>
      <c r="E61" s="127" t="s">
        <v>60</v>
      </c>
      <c r="F61" s="126">
        <v>62.4</v>
      </c>
      <c r="G61" s="128">
        <v>16.940000000000001</v>
      </c>
      <c r="H61" s="128">
        <f t="shared" si="9"/>
        <v>21.29</v>
      </c>
      <c r="I61" s="128">
        <f t="shared" si="10"/>
        <v>1328.49</v>
      </c>
      <c r="J61" s="129">
        <f t="shared" si="0"/>
        <v>1.2375224128546877E-3</v>
      </c>
    </row>
    <row r="62" spans="1:10" ht="22.5" x14ac:dyDescent="0.2">
      <c r="A62" s="125" t="s">
        <v>632</v>
      </c>
      <c r="B62" s="126" t="s">
        <v>72</v>
      </c>
      <c r="C62" s="125" t="s">
        <v>21</v>
      </c>
      <c r="D62" s="125" t="s">
        <v>73</v>
      </c>
      <c r="E62" s="127" t="s">
        <v>60</v>
      </c>
      <c r="F62" s="126">
        <v>494.6</v>
      </c>
      <c r="G62" s="128">
        <v>15.48</v>
      </c>
      <c r="H62" s="128">
        <f t="shared" si="9"/>
        <v>19.45</v>
      </c>
      <c r="I62" s="128">
        <f t="shared" si="10"/>
        <v>9619.9699999999993</v>
      </c>
      <c r="J62" s="129">
        <f t="shared" si="0"/>
        <v>8.9612480982090258E-3</v>
      </c>
    </row>
    <row r="63" spans="1:10" ht="22.5" x14ac:dyDescent="0.2">
      <c r="A63" s="125" t="s">
        <v>633</v>
      </c>
      <c r="B63" s="126" t="s">
        <v>93</v>
      </c>
      <c r="C63" s="125" t="s">
        <v>21</v>
      </c>
      <c r="D63" s="125" t="s">
        <v>94</v>
      </c>
      <c r="E63" s="127" t="s">
        <v>60</v>
      </c>
      <c r="F63" s="126">
        <v>222.5</v>
      </c>
      <c r="G63" s="128">
        <v>13.23</v>
      </c>
      <c r="H63" s="128">
        <f t="shared" si="9"/>
        <v>16.63</v>
      </c>
      <c r="I63" s="128">
        <f t="shared" si="10"/>
        <v>3700.17</v>
      </c>
      <c r="J63" s="129">
        <f t="shared" si="0"/>
        <v>3.4468029916465536E-3</v>
      </c>
    </row>
    <row r="64" spans="1:10" ht="22.5" x14ac:dyDescent="0.2">
      <c r="A64" s="125" t="s">
        <v>634</v>
      </c>
      <c r="B64" s="126" t="s">
        <v>95</v>
      </c>
      <c r="C64" s="125" t="s">
        <v>21</v>
      </c>
      <c r="D64" s="125" t="s">
        <v>96</v>
      </c>
      <c r="E64" s="127" t="s">
        <v>60</v>
      </c>
      <c r="F64" s="126">
        <v>70.900000000000006</v>
      </c>
      <c r="G64" s="128">
        <v>12.84</v>
      </c>
      <c r="H64" s="128">
        <f t="shared" si="9"/>
        <v>16.14</v>
      </c>
      <c r="I64" s="128">
        <f t="shared" si="10"/>
        <v>1144.32</v>
      </c>
      <c r="J64" s="129">
        <f t="shared" ref="J64:J117" si="11">I64 / 1073507.83</f>
        <v>1.065963347468085E-3</v>
      </c>
    </row>
    <row r="65" spans="1:10" ht="22.5" x14ac:dyDescent="0.2">
      <c r="A65" s="125" t="s">
        <v>635</v>
      </c>
      <c r="B65" s="126">
        <v>96555</v>
      </c>
      <c r="C65" s="125" t="s">
        <v>21</v>
      </c>
      <c r="D65" s="125" t="s">
        <v>562</v>
      </c>
      <c r="E65" s="127" t="s">
        <v>54</v>
      </c>
      <c r="F65" s="126">
        <v>16.03</v>
      </c>
      <c r="G65" s="128">
        <v>576.63</v>
      </c>
      <c r="H65" s="128">
        <f t="shared" si="9"/>
        <v>724.88</v>
      </c>
      <c r="I65" s="128">
        <f t="shared" si="10"/>
        <v>11619.82</v>
      </c>
      <c r="J65" s="129">
        <f t="shared" si="11"/>
        <v>1.0824159521966411E-2</v>
      </c>
    </row>
    <row r="66" spans="1:10" x14ac:dyDescent="0.2">
      <c r="A66" s="121" t="s">
        <v>636</v>
      </c>
      <c r="B66" s="121"/>
      <c r="C66" s="121"/>
      <c r="D66" s="121" t="s">
        <v>102</v>
      </c>
      <c r="E66" s="121"/>
      <c r="F66" s="122"/>
      <c r="G66" s="121"/>
      <c r="H66" s="121"/>
      <c r="I66" s="123">
        <f>SUM(I67:I74)</f>
        <v>92582.420000000013</v>
      </c>
      <c r="J66" s="124">
        <f t="shared" si="11"/>
        <v>8.6242892145462977E-2</v>
      </c>
    </row>
    <row r="67" spans="1:10" x14ac:dyDescent="0.2">
      <c r="A67" s="125" t="s">
        <v>637</v>
      </c>
      <c r="B67" s="126" t="s">
        <v>103</v>
      </c>
      <c r="C67" s="125" t="s">
        <v>41</v>
      </c>
      <c r="D67" s="125" t="s">
        <v>104</v>
      </c>
      <c r="E67" s="127" t="s">
        <v>32</v>
      </c>
      <c r="F67" s="126">
        <v>276.24</v>
      </c>
      <c r="G67" s="128">
        <v>149.34</v>
      </c>
      <c r="H67" s="128">
        <f t="shared" ref="H67:H74" si="12">TRUNC(G67 * (1 + 25.71 / 100), 2)</f>
        <v>187.73</v>
      </c>
      <c r="I67" s="128">
        <f t="shared" ref="I67:I74" si="13">TRUNC(F67 * H67, 2)</f>
        <v>51858.53</v>
      </c>
      <c r="J67" s="129">
        <f t="shared" si="11"/>
        <v>4.830754704416082E-2</v>
      </c>
    </row>
    <row r="68" spans="1:10" ht="22.5" x14ac:dyDescent="0.2">
      <c r="A68" s="125" t="s">
        <v>638</v>
      </c>
      <c r="B68" s="126" t="s">
        <v>84</v>
      </c>
      <c r="C68" s="125" t="s">
        <v>21</v>
      </c>
      <c r="D68" s="125" t="s">
        <v>85</v>
      </c>
      <c r="E68" s="127" t="s">
        <v>60</v>
      </c>
      <c r="F68" s="126">
        <v>267.60000000000002</v>
      </c>
      <c r="G68" s="128">
        <v>17.760000000000002</v>
      </c>
      <c r="H68" s="128">
        <f t="shared" si="12"/>
        <v>22.32</v>
      </c>
      <c r="I68" s="128">
        <f t="shared" si="13"/>
        <v>5972.83</v>
      </c>
      <c r="J68" s="129">
        <f t="shared" si="11"/>
        <v>5.5638439078734983E-3</v>
      </c>
    </row>
    <row r="69" spans="1:10" ht="22.5" x14ac:dyDescent="0.2">
      <c r="A69" s="125" t="s">
        <v>639</v>
      </c>
      <c r="B69" s="126" t="s">
        <v>86</v>
      </c>
      <c r="C69" s="125" t="s">
        <v>21</v>
      </c>
      <c r="D69" s="125" t="s">
        <v>87</v>
      </c>
      <c r="E69" s="127" t="s">
        <v>60</v>
      </c>
      <c r="F69" s="126">
        <v>220</v>
      </c>
      <c r="G69" s="128">
        <v>17.64</v>
      </c>
      <c r="H69" s="128">
        <f t="shared" si="12"/>
        <v>22.17</v>
      </c>
      <c r="I69" s="128">
        <f t="shared" si="13"/>
        <v>4877.3999999999996</v>
      </c>
      <c r="J69" s="129">
        <f t="shared" si="11"/>
        <v>4.5434228458305697E-3</v>
      </c>
    </row>
    <row r="70" spans="1:10" ht="22.5" x14ac:dyDescent="0.2">
      <c r="A70" s="125" t="s">
        <v>640</v>
      </c>
      <c r="B70" s="126" t="s">
        <v>88</v>
      </c>
      <c r="C70" s="125" t="s">
        <v>21</v>
      </c>
      <c r="D70" s="125" t="s">
        <v>89</v>
      </c>
      <c r="E70" s="127" t="s">
        <v>60</v>
      </c>
      <c r="F70" s="126">
        <v>74.3</v>
      </c>
      <c r="G70" s="128">
        <v>17.14</v>
      </c>
      <c r="H70" s="128">
        <f t="shared" si="12"/>
        <v>21.54</v>
      </c>
      <c r="I70" s="128">
        <f t="shared" si="13"/>
        <v>1600.42</v>
      </c>
      <c r="J70" s="129">
        <f t="shared" si="11"/>
        <v>1.4908321628171078E-3</v>
      </c>
    </row>
    <row r="71" spans="1:10" ht="22.5" x14ac:dyDescent="0.2">
      <c r="A71" s="125" t="s">
        <v>641</v>
      </c>
      <c r="B71" s="126" t="s">
        <v>90</v>
      </c>
      <c r="C71" s="125" t="s">
        <v>21</v>
      </c>
      <c r="D71" s="125" t="s">
        <v>91</v>
      </c>
      <c r="E71" s="127" t="s">
        <v>60</v>
      </c>
      <c r="F71" s="126">
        <v>35.1</v>
      </c>
      <c r="G71" s="128">
        <v>15.56</v>
      </c>
      <c r="H71" s="128">
        <f t="shared" si="12"/>
        <v>19.559999999999999</v>
      </c>
      <c r="I71" s="128">
        <f t="shared" si="13"/>
        <v>686.55</v>
      </c>
      <c r="J71" s="129">
        <f t="shared" si="11"/>
        <v>6.3953888440664648E-4</v>
      </c>
    </row>
    <row r="72" spans="1:10" ht="22.5" x14ac:dyDescent="0.2">
      <c r="A72" s="125" t="s">
        <v>642</v>
      </c>
      <c r="B72" s="126" t="s">
        <v>105</v>
      </c>
      <c r="C72" s="125" t="s">
        <v>21</v>
      </c>
      <c r="D72" s="125" t="s">
        <v>106</v>
      </c>
      <c r="E72" s="127" t="s">
        <v>60</v>
      </c>
      <c r="F72" s="126">
        <v>9</v>
      </c>
      <c r="G72" s="128">
        <v>13.27</v>
      </c>
      <c r="H72" s="128">
        <f t="shared" si="12"/>
        <v>16.68</v>
      </c>
      <c r="I72" s="128">
        <f t="shared" si="13"/>
        <v>150.12</v>
      </c>
      <c r="J72" s="129">
        <f t="shared" si="11"/>
        <v>1.3984061951369278E-4</v>
      </c>
    </row>
    <row r="73" spans="1:10" x14ac:dyDescent="0.2">
      <c r="A73" s="125" t="s">
        <v>643</v>
      </c>
      <c r="B73" s="126" t="s">
        <v>107</v>
      </c>
      <c r="C73" s="125" t="s">
        <v>21</v>
      </c>
      <c r="D73" s="125" t="s">
        <v>108</v>
      </c>
      <c r="E73" s="127" t="s">
        <v>60</v>
      </c>
      <c r="F73" s="126">
        <v>408.84</v>
      </c>
      <c r="G73" s="128">
        <v>25.91</v>
      </c>
      <c r="H73" s="128">
        <f t="shared" si="12"/>
        <v>32.57</v>
      </c>
      <c r="I73" s="128">
        <f t="shared" si="13"/>
        <v>13315.91</v>
      </c>
      <c r="J73" s="129">
        <f t="shared" si="11"/>
        <v>1.2404110736667844E-2</v>
      </c>
    </row>
    <row r="74" spans="1:10" ht="22.5" x14ac:dyDescent="0.2">
      <c r="A74" s="125" t="s">
        <v>644</v>
      </c>
      <c r="B74" s="126">
        <v>96555</v>
      </c>
      <c r="C74" s="125" t="s">
        <v>21</v>
      </c>
      <c r="D74" s="125" t="s">
        <v>562</v>
      </c>
      <c r="E74" s="127" t="s">
        <v>54</v>
      </c>
      <c r="F74" s="126">
        <v>19.48</v>
      </c>
      <c r="G74" s="128">
        <v>576.63</v>
      </c>
      <c r="H74" s="128">
        <f t="shared" si="12"/>
        <v>724.88</v>
      </c>
      <c r="I74" s="128">
        <f t="shared" si="13"/>
        <v>14120.66</v>
      </c>
      <c r="J74" s="129">
        <f t="shared" si="11"/>
        <v>1.3153755944192786E-2</v>
      </c>
    </row>
    <row r="75" spans="1:10" x14ac:dyDescent="0.2">
      <c r="A75" s="121" t="s">
        <v>645</v>
      </c>
      <c r="B75" s="121"/>
      <c r="C75" s="121"/>
      <c r="D75" s="121" t="s">
        <v>109</v>
      </c>
      <c r="E75" s="121"/>
      <c r="F75" s="122"/>
      <c r="G75" s="121"/>
      <c r="H75" s="121"/>
      <c r="I75" s="123">
        <f>SUM(I76:I80)</f>
        <v>12504.78</v>
      </c>
      <c r="J75" s="124">
        <f t="shared" si="11"/>
        <v>1.1648522395966129E-2</v>
      </c>
    </row>
    <row r="76" spans="1:10" ht="22.5" x14ac:dyDescent="0.2">
      <c r="A76" s="125" t="s">
        <v>646</v>
      </c>
      <c r="B76" s="126">
        <v>92425</v>
      </c>
      <c r="C76" s="125" t="s">
        <v>21</v>
      </c>
      <c r="D76" s="125" t="s">
        <v>563</v>
      </c>
      <c r="E76" s="127" t="s">
        <v>32</v>
      </c>
      <c r="F76" s="126">
        <v>50.05</v>
      </c>
      <c r="G76" s="128">
        <v>74.790000000000006</v>
      </c>
      <c r="H76" s="128">
        <f>TRUNC(G76 * (1 + 25.71 / 100), 2)</f>
        <v>94.01</v>
      </c>
      <c r="I76" s="128">
        <f>TRUNC(F76 * H76, 2)</f>
        <v>4705.2</v>
      </c>
      <c r="J76" s="129">
        <f t="shared" si="11"/>
        <v>4.3830141415922407E-3</v>
      </c>
    </row>
    <row r="77" spans="1:10" ht="22.5" x14ac:dyDescent="0.2">
      <c r="A77" s="125" t="s">
        <v>647</v>
      </c>
      <c r="B77" s="126" t="s">
        <v>70</v>
      </c>
      <c r="C77" s="125" t="s">
        <v>21</v>
      </c>
      <c r="D77" s="125" t="s">
        <v>71</v>
      </c>
      <c r="E77" s="127" t="s">
        <v>60</v>
      </c>
      <c r="F77" s="126">
        <v>83.7</v>
      </c>
      <c r="G77" s="128">
        <v>17.3</v>
      </c>
      <c r="H77" s="128">
        <f>TRUNC(G77 * (1 + 25.71 / 100), 2)</f>
        <v>21.74</v>
      </c>
      <c r="I77" s="128">
        <f>TRUNC(F77 * H77, 2)</f>
        <v>1819.63</v>
      </c>
      <c r="J77" s="129">
        <f t="shared" si="11"/>
        <v>1.6950318843971543E-3</v>
      </c>
    </row>
    <row r="78" spans="1:10" ht="22.5" x14ac:dyDescent="0.2">
      <c r="A78" s="125" t="s">
        <v>648</v>
      </c>
      <c r="B78" s="126" t="s">
        <v>72</v>
      </c>
      <c r="C78" s="125" t="s">
        <v>21</v>
      </c>
      <c r="D78" s="125" t="s">
        <v>73</v>
      </c>
      <c r="E78" s="127" t="s">
        <v>60</v>
      </c>
      <c r="F78" s="126">
        <v>194</v>
      </c>
      <c r="G78" s="128">
        <v>15.48</v>
      </c>
      <c r="H78" s="128">
        <f>TRUNC(G78 * (1 + 25.71 / 100), 2)</f>
        <v>19.45</v>
      </c>
      <c r="I78" s="128">
        <f>TRUNC(F78 * H78, 2)</f>
        <v>3773.3</v>
      </c>
      <c r="J78" s="129">
        <f t="shared" si="11"/>
        <v>3.514925457041147E-3</v>
      </c>
    </row>
    <row r="79" spans="1:10" ht="22.5" x14ac:dyDescent="0.2">
      <c r="A79" s="125" t="s">
        <v>649</v>
      </c>
      <c r="B79" s="126" t="s">
        <v>93</v>
      </c>
      <c r="C79" s="125" t="s">
        <v>21</v>
      </c>
      <c r="D79" s="125" t="s">
        <v>94</v>
      </c>
      <c r="E79" s="127" t="s">
        <v>60</v>
      </c>
      <c r="F79" s="126">
        <v>8.9</v>
      </c>
      <c r="G79" s="128">
        <v>13.23</v>
      </c>
      <c r="H79" s="128">
        <f>TRUNC(G79 * (1 + 25.71 / 100), 2)</f>
        <v>16.63</v>
      </c>
      <c r="I79" s="128">
        <f>TRUNC(F79 * H79, 2)</f>
        <v>148</v>
      </c>
      <c r="J79" s="129">
        <f t="shared" si="11"/>
        <v>1.3786578529194333E-4</v>
      </c>
    </row>
    <row r="80" spans="1:10" ht="22.5" x14ac:dyDescent="0.2">
      <c r="A80" s="125" t="s">
        <v>650</v>
      </c>
      <c r="B80" s="126">
        <v>96555</v>
      </c>
      <c r="C80" s="125" t="s">
        <v>21</v>
      </c>
      <c r="D80" s="125" t="s">
        <v>562</v>
      </c>
      <c r="E80" s="127" t="s">
        <v>54</v>
      </c>
      <c r="F80" s="126">
        <v>2.84</v>
      </c>
      <c r="G80" s="128">
        <v>576.63</v>
      </c>
      <c r="H80" s="128">
        <f>TRUNC(G80 * (1 + 25.71 / 100), 2)</f>
        <v>724.88</v>
      </c>
      <c r="I80" s="128">
        <f>TRUNC(F80 * H80, 2)</f>
        <v>2058.65</v>
      </c>
      <c r="J80" s="129">
        <f t="shared" si="11"/>
        <v>1.9176851276436428E-3</v>
      </c>
    </row>
    <row r="81" spans="1:10" x14ac:dyDescent="0.2">
      <c r="A81" s="121" t="s">
        <v>651</v>
      </c>
      <c r="B81" s="121"/>
      <c r="C81" s="121"/>
      <c r="D81" s="121" t="s">
        <v>110</v>
      </c>
      <c r="E81" s="121"/>
      <c r="F81" s="122"/>
      <c r="G81" s="121"/>
      <c r="H81" s="121"/>
      <c r="I81" s="123">
        <f>SUM(I82:I86)</f>
        <v>25678.21</v>
      </c>
      <c r="J81" s="124">
        <f t="shared" si="11"/>
        <v>2.3919909368523187E-2</v>
      </c>
    </row>
    <row r="82" spans="1:10" ht="22.5" x14ac:dyDescent="0.2">
      <c r="A82" s="125" t="s">
        <v>652</v>
      </c>
      <c r="B82" s="126">
        <v>92460</v>
      </c>
      <c r="C82" s="125" t="s">
        <v>21</v>
      </c>
      <c r="D82" s="125" t="s">
        <v>565</v>
      </c>
      <c r="E82" s="127" t="s">
        <v>32</v>
      </c>
      <c r="F82" s="126">
        <v>92.56</v>
      </c>
      <c r="G82" s="128">
        <v>96.85</v>
      </c>
      <c r="H82" s="128">
        <f>TRUNC(G82 * (1 + 25.71 / 100), 2)</f>
        <v>121.75</v>
      </c>
      <c r="I82" s="128">
        <f>TRUNC(F82 * H82, 2)</f>
        <v>11269.18</v>
      </c>
      <c r="J82" s="129">
        <f t="shared" si="11"/>
        <v>1.0497529393893661E-2</v>
      </c>
    </row>
    <row r="83" spans="1:10" ht="22.5" x14ac:dyDescent="0.2">
      <c r="A83" s="125" t="s">
        <v>653</v>
      </c>
      <c r="B83" s="126" t="s">
        <v>70</v>
      </c>
      <c r="C83" s="125" t="s">
        <v>21</v>
      </c>
      <c r="D83" s="125" t="s">
        <v>71</v>
      </c>
      <c r="E83" s="127" t="s">
        <v>60</v>
      </c>
      <c r="F83" s="126">
        <v>142.6</v>
      </c>
      <c r="G83" s="128">
        <v>17.3</v>
      </c>
      <c r="H83" s="128">
        <f>TRUNC(G83 * (1 + 25.71 / 100), 2)</f>
        <v>21.74</v>
      </c>
      <c r="I83" s="128">
        <f>TRUNC(F83 * H83, 2)</f>
        <v>3100.12</v>
      </c>
      <c r="J83" s="129">
        <f t="shared" si="11"/>
        <v>2.8878410695895901E-3</v>
      </c>
    </row>
    <row r="84" spans="1:10" ht="22.5" x14ac:dyDescent="0.2">
      <c r="A84" s="125" t="s">
        <v>654</v>
      </c>
      <c r="B84" s="126" t="s">
        <v>98</v>
      </c>
      <c r="C84" s="125" t="s">
        <v>21</v>
      </c>
      <c r="D84" s="125" t="s">
        <v>99</v>
      </c>
      <c r="E84" s="127" t="s">
        <v>60</v>
      </c>
      <c r="F84" s="126">
        <v>4.2</v>
      </c>
      <c r="G84" s="128">
        <v>17.3</v>
      </c>
      <c r="H84" s="128">
        <f>TRUNC(G84 * (1 + 25.71 / 100), 2)</f>
        <v>21.74</v>
      </c>
      <c r="I84" s="128">
        <f>TRUNC(F84 * H84, 2)</f>
        <v>91.3</v>
      </c>
      <c r="J84" s="129">
        <f t="shared" si="11"/>
        <v>8.5048285115908276E-5</v>
      </c>
    </row>
    <row r="85" spans="1:10" ht="22.5" x14ac:dyDescent="0.2">
      <c r="A85" s="125" t="s">
        <v>655</v>
      </c>
      <c r="B85" s="126" t="s">
        <v>72</v>
      </c>
      <c r="C85" s="125" t="s">
        <v>21</v>
      </c>
      <c r="D85" s="125" t="s">
        <v>73</v>
      </c>
      <c r="E85" s="127" t="s">
        <v>60</v>
      </c>
      <c r="F85" s="126">
        <v>361.7</v>
      </c>
      <c r="G85" s="128">
        <v>15.48</v>
      </c>
      <c r="H85" s="128">
        <f>TRUNC(G85 * (1 + 25.71 / 100), 2)</f>
        <v>19.45</v>
      </c>
      <c r="I85" s="128">
        <f>TRUNC(F85 * H85, 2)</f>
        <v>7035.06</v>
      </c>
      <c r="J85" s="129">
        <f t="shared" si="11"/>
        <v>6.5533383207833701E-3</v>
      </c>
    </row>
    <row r="86" spans="1:10" ht="22.5" x14ac:dyDescent="0.2">
      <c r="A86" s="125" t="s">
        <v>656</v>
      </c>
      <c r="B86" s="126">
        <v>96555</v>
      </c>
      <c r="C86" s="125" t="s">
        <v>21</v>
      </c>
      <c r="D86" s="125" t="s">
        <v>562</v>
      </c>
      <c r="E86" s="127" t="s">
        <v>54</v>
      </c>
      <c r="F86" s="126">
        <v>5.77</v>
      </c>
      <c r="G86" s="128">
        <v>576.63</v>
      </c>
      <c r="H86" s="128">
        <f>TRUNC(G86 * (1 + 25.71 / 100), 2)</f>
        <v>724.88</v>
      </c>
      <c r="I86" s="128">
        <f>TRUNC(F86 * H86, 2)</f>
        <v>4182.55</v>
      </c>
      <c r="J86" s="129">
        <f t="shared" si="11"/>
        <v>3.8961522991406592E-3</v>
      </c>
    </row>
    <row r="87" spans="1:10" x14ac:dyDescent="0.2">
      <c r="A87" s="121" t="s">
        <v>657</v>
      </c>
      <c r="B87" s="121"/>
      <c r="C87" s="121"/>
      <c r="D87" s="121" t="s">
        <v>111</v>
      </c>
      <c r="E87" s="121"/>
      <c r="F87" s="122"/>
      <c r="G87" s="121"/>
      <c r="H87" s="121"/>
      <c r="I87" s="123">
        <f>SUM(I88:I91)</f>
        <v>4865.6500000000005</v>
      </c>
      <c r="J87" s="124">
        <f t="shared" si="11"/>
        <v>4.5324774203090818E-3</v>
      </c>
    </row>
    <row r="88" spans="1:10" ht="22.5" x14ac:dyDescent="0.2">
      <c r="A88" s="125" t="s">
        <v>658</v>
      </c>
      <c r="B88" s="126">
        <v>92518</v>
      </c>
      <c r="C88" s="125" t="s">
        <v>21</v>
      </c>
      <c r="D88" s="125" t="s">
        <v>566</v>
      </c>
      <c r="E88" s="127" t="s">
        <v>32</v>
      </c>
      <c r="F88" s="126">
        <v>24.77</v>
      </c>
      <c r="G88" s="128">
        <v>31.9</v>
      </c>
      <c r="H88" s="128">
        <f>TRUNC(G88 * (1 + 25.71 / 100), 2)</f>
        <v>40.1</v>
      </c>
      <c r="I88" s="128">
        <f>TRUNC(F88 * H88, 2)</f>
        <v>993.27</v>
      </c>
      <c r="J88" s="129">
        <f t="shared" si="11"/>
        <v>9.2525640916843606E-4</v>
      </c>
    </row>
    <row r="89" spans="1:10" ht="22.5" x14ac:dyDescent="0.2">
      <c r="A89" s="125" t="s">
        <v>659</v>
      </c>
      <c r="B89" s="126" t="s">
        <v>84</v>
      </c>
      <c r="C89" s="125" t="s">
        <v>21</v>
      </c>
      <c r="D89" s="125" t="s">
        <v>85</v>
      </c>
      <c r="E89" s="127" t="s">
        <v>60</v>
      </c>
      <c r="F89" s="126">
        <v>56.3</v>
      </c>
      <c r="G89" s="128">
        <v>17.760000000000002</v>
      </c>
      <c r="H89" s="128">
        <f>TRUNC(G89 * (1 + 25.71 / 100), 2)</f>
        <v>22.32</v>
      </c>
      <c r="I89" s="128">
        <f>TRUNC(F89 * H89, 2)</f>
        <v>1256.6099999999999</v>
      </c>
      <c r="J89" s="129">
        <f t="shared" si="11"/>
        <v>1.1705643544304655E-3</v>
      </c>
    </row>
    <row r="90" spans="1:10" ht="22.5" x14ac:dyDescent="0.2">
      <c r="A90" s="125" t="s">
        <v>660</v>
      </c>
      <c r="B90" s="126" t="s">
        <v>86</v>
      </c>
      <c r="C90" s="125" t="s">
        <v>21</v>
      </c>
      <c r="D90" s="125" t="s">
        <v>87</v>
      </c>
      <c r="E90" s="127" t="s">
        <v>60</v>
      </c>
      <c r="F90" s="126">
        <v>36.9</v>
      </c>
      <c r="G90" s="128">
        <v>17.64</v>
      </c>
      <c r="H90" s="128">
        <f>TRUNC(G90 * (1 + 25.71 / 100), 2)</f>
        <v>22.17</v>
      </c>
      <c r="I90" s="128">
        <f>TRUNC(F90 * H90, 2)</f>
        <v>818.07</v>
      </c>
      <c r="J90" s="129">
        <f t="shared" si="11"/>
        <v>7.6205312820121674E-4</v>
      </c>
    </row>
    <row r="91" spans="1:10" ht="22.5" x14ac:dyDescent="0.2">
      <c r="A91" s="125" t="s">
        <v>661</v>
      </c>
      <c r="B91" s="126">
        <v>96555</v>
      </c>
      <c r="C91" s="125" t="s">
        <v>21</v>
      </c>
      <c r="D91" s="125" t="s">
        <v>562</v>
      </c>
      <c r="E91" s="127" t="s">
        <v>54</v>
      </c>
      <c r="F91" s="126">
        <v>2.48</v>
      </c>
      <c r="G91" s="128">
        <v>576.63</v>
      </c>
      <c r="H91" s="128">
        <f>TRUNC(G91 * (1 + 25.71 / 100), 2)</f>
        <v>724.88</v>
      </c>
      <c r="I91" s="128">
        <f>TRUNC(F91 * H91, 2)</f>
        <v>1797.7</v>
      </c>
      <c r="J91" s="129">
        <f t="shared" si="11"/>
        <v>1.6746035285089629E-3</v>
      </c>
    </row>
    <row r="92" spans="1:10" x14ac:dyDescent="0.2">
      <c r="A92" s="121" t="s">
        <v>662</v>
      </c>
      <c r="B92" s="121"/>
      <c r="C92" s="121"/>
      <c r="D92" s="121" t="s">
        <v>112</v>
      </c>
      <c r="E92" s="121"/>
      <c r="F92" s="122"/>
      <c r="G92" s="121"/>
      <c r="H92" s="121"/>
      <c r="I92" s="123">
        <f>SUM(I93:I95)</f>
        <v>465.89</v>
      </c>
      <c r="J92" s="124">
        <f t="shared" si="11"/>
        <v>4.339884507409694E-4</v>
      </c>
    </row>
    <row r="93" spans="1:10" ht="22.5" x14ac:dyDescent="0.2">
      <c r="A93" s="125" t="s">
        <v>663</v>
      </c>
      <c r="B93" s="126">
        <v>92518</v>
      </c>
      <c r="C93" s="125" t="s">
        <v>21</v>
      </c>
      <c r="D93" s="125" t="s">
        <v>566</v>
      </c>
      <c r="E93" s="127" t="s">
        <v>32</v>
      </c>
      <c r="F93" s="126">
        <v>1.81</v>
      </c>
      <c r="G93" s="128">
        <v>31.9</v>
      </c>
      <c r="H93" s="128">
        <f>TRUNC(G93 * (1 + 25.71 / 100), 2)</f>
        <v>40.1</v>
      </c>
      <c r="I93" s="128">
        <f>TRUNC(F93 * H93, 2)</f>
        <v>72.58</v>
      </c>
      <c r="J93" s="129">
        <f t="shared" si="11"/>
        <v>6.7610126327630036E-5</v>
      </c>
    </row>
    <row r="94" spans="1:10" ht="22.5" x14ac:dyDescent="0.2">
      <c r="A94" s="125" t="s">
        <v>664</v>
      </c>
      <c r="B94" s="126" t="s">
        <v>84</v>
      </c>
      <c r="C94" s="125" t="s">
        <v>21</v>
      </c>
      <c r="D94" s="125" t="s">
        <v>85</v>
      </c>
      <c r="E94" s="127" t="s">
        <v>60</v>
      </c>
      <c r="F94" s="126">
        <v>12.75</v>
      </c>
      <c r="G94" s="128">
        <v>17.760000000000002</v>
      </c>
      <c r="H94" s="128">
        <f>TRUNC(G94 * (1 + 25.71 / 100), 2)</f>
        <v>22.32</v>
      </c>
      <c r="I94" s="128">
        <f>TRUNC(F94 * H94, 2)</f>
        <v>284.58</v>
      </c>
      <c r="J94" s="129">
        <f t="shared" si="11"/>
        <v>2.6509354850257587E-4</v>
      </c>
    </row>
    <row r="95" spans="1:10" ht="22.5" x14ac:dyDescent="0.2">
      <c r="A95" s="125" t="s">
        <v>665</v>
      </c>
      <c r="B95" s="126">
        <v>96555</v>
      </c>
      <c r="C95" s="125" t="s">
        <v>21</v>
      </c>
      <c r="D95" s="125" t="s">
        <v>562</v>
      </c>
      <c r="E95" s="127" t="s">
        <v>54</v>
      </c>
      <c r="F95" s="126">
        <v>0.15</v>
      </c>
      <c r="G95" s="128">
        <v>576.63</v>
      </c>
      <c r="H95" s="128">
        <f>TRUNC(G95 * (1 + 25.71 / 100), 2)</f>
        <v>724.88</v>
      </c>
      <c r="I95" s="128">
        <f>TRUNC(F95 * H95, 2)</f>
        <v>108.73</v>
      </c>
      <c r="J95" s="129">
        <f t="shared" si="11"/>
        <v>1.012847759107635E-4</v>
      </c>
    </row>
    <row r="96" spans="1:10" x14ac:dyDescent="0.2">
      <c r="A96" s="121">
        <v>4</v>
      </c>
      <c r="B96" s="121"/>
      <c r="C96" s="121"/>
      <c r="D96" s="121" t="s">
        <v>113</v>
      </c>
      <c r="E96" s="121"/>
      <c r="F96" s="122"/>
      <c r="G96" s="121"/>
      <c r="H96" s="121"/>
      <c r="I96" s="123">
        <f>SUM(I97:I113)/2</f>
        <v>108449.01999999999</v>
      </c>
      <c r="J96" s="124">
        <f t="shared" si="11"/>
        <v>0.10102303585433557</v>
      </c>
    </row>
    <row r="97" spans="1:10" x14ac:dyDescent="0.2">
      <c r="A97" s="121" t="s">
        <v>666</v>
      </c>
      <c r="B97" s="121"/>
      <c r="C97" s="121"/>
      <c r="D97" s="121" t="s">
        <v>114</v>
      </c>
      <c r="E97" s="121"/>
      <c r="F97" s="122"/>
      <c r="G97" s="121"/>
      <c r="H97" s="121"/>
      <c r="I97" s="123">
        <f>SUM(I98:I107)</f>
        <v>93562.19</v>
      </c>
      <c r="J97" s="124">
        <f t="shared" si="11"/>
        <v>8.7155572959351391E-2</v>
      </c>
    </row>
    <row r="98" spans="1:10" ht="22.5" x14ac:dyDescent="0.2">
      <c r="A98" s="125" t="s">
        <v>667</v>
      </c>
      <c r="B98" s="126" t="s">
        <v>115</v>
      </c>
      <c r="C98" s="125" t="s">
        <v>21</v>
      </c>
      <c r="D98" s="125" t="s">
        <v>116</v>
      </c>
      <c r="E98" s="127" t="s">
        <v>32</v>
      </c>
      <c r="F98" s="126">
        <f>(429.85-49.54)+21.39</f>
        <v>401.7</v>
      </c>
      <c r="G98" s="128">
        <v>120.34</v>
      </c>
      <c r="H98" s="128">
        <f t="shared" ref="H98:H107" si="14">TRUNC(G98 * (1 + 25.71 / 100), 2)</f>
        <v>151.27000000000001</v>
      </c>
      <c r="I98" s="128">
        <f t="shared" ref="I98:I107" si="15">TRUNC(F98 * H98, 2)</f>
        <v>60765.15</v>
      </c>
      <c r="J98" s="129">
        <f t="shared" si="11"/>
        <v>5.6604291372518448E-2</v>
      </c>
    </row>
    <row r="99" spans="1:10" ht="22.5" x14ac:dyDescent="0.2">
      <c r="A99" s="125" t="s">
        <v>668</v>
      </c>
      <c r="B99" s="126" t="s">
        <v>118</v>
      </c>
      <c r="C99" s="125" t="s">
        <v>21</v>
      </c>
      <c r="D99" s="125" t="s">
        <v>119</v>
      </c>
      <c r="E99" s="127" t="s">
        <v>32</v>
      </c>
      <c r="F99" s="126">
        <f>776.03-(49.54*2)</f>
        <v>676.94999999999993</v>
      </c>
      <c r="G99" s="128">
        <v>6.64</v>
      </c>
      <c r="H99" s="128">
        <f t="shared" si="14"/>
        <v>8.34</v>
      </c>
      <c r="I99" s="128">
        <f t="shared" si="15"/>
        <v>5645.76</v>
      </c>
      <c r="J99" s="129">
        <f t="shared" si="11"/>
        <v>5.2591698376340673E-3</v>
      </c>
    </row>
    <row r="100" spans="1:10" ht="33.75" x14ac:dyDescent="0.2">
      <c r="A100" s="125" t="s">
        <v>669</v>
      </c>
      <c r="B100" s="126" t="s">
        <v>120</v>
      </c>
      <c r="C100" s="125" t="s">
        <v>21</v>
      </c>
      <c r="D100" s="125" t="s">
        <v>121</v>
      </c>
      <c r="E100" s="127" t="s">
        <v>32</v>
      </c>
      <c r="F100" s="126">
        <f>776.03-(49.54*2)</f>
        <v>676.94999999999993</v>
      </c>
      <c r="G100" s="128">
        <v>27.58</v>
      </c>
      <c r="H100" s="128">
        <f t="shared" si="14"/>
        <v>34.67</v>
      </c>
      <c r="I100" s="128">
        <f t="shared" si="15"/>
        <v>23469.85</v>
      </c>
      <c r="J100" s="129">
        <f t="shared" si="11"/>
        <v>2.1862765546852132E-2</v>
      </c>
    </row>
    <row r="101" spans="1:10" ht="22.5" x14ac:dyDescent="0.2">
      <c r="A101" s="125" t="s">
        <v>670</v>
      </c>
      <c r="B101" s="126" t="s">
        <v>122</v>
      </c>
      <c r="C101" s="125" t="s">
        <v>21</v>
      </c>
      <c r="D101" s="125" t="s">
        <v>123</v>
      </c>
      <c r="E101" s="127" t="s">
        <v>32</v>
      </c>
      <c r="F101" s="126">
        <v>23.47</v>
      </c>
      <c r="G101" s="128">
        <v>8.86</v>
      </c>
      <c r="H101" s="128">
        <f t="shared" si="14"/>
        <v>11.13</v>
      </c>
      <c r="I101" s="128">
        <f t="shared" si="15"/>
        <v>261.22000000000003</v>
      </c>
      <c r="J101" s="129">
        <f t="shared" si="11"/>
        <v>2.4333311104027998E-4</v>
      </c>
    </row>
    <row r="102" spans="1:10" ht="33.75" x14ac:dyDescent="0.2">
      <c r="A102" s="125" t="s">
        <v>671</v>
      </c>
      <c r="B102" s="126" t="s">
        <v>124</v>
      </c>
      <c r="C102" s="125" t="s">
        <v>21</v>
      </c>
      <c r="D102" s="125" t="s">
        <v>125</v>
      </c>
      <c r="E102" s="127" t="s">
        <v>32</v>
      </c>
      <c r="F102" s="126">
        <v>23.47</v>
      </c>
      <c r="G102" s="128">
        <v>35.270000000000003</v>
      </c>
      <c r="H102" s="128">
        <f t="shared" si="14"/>
        <v>44.33</v>
      </c>
      <c r="I102" s="128">
        <f t="shared" si="15"/>
        <v>1040.42</v>
      </c>
      <c r="J102" s="129">
        <f t="shared" si="11"/>
        <v>9.6917784009083565E-4</v>
      </c>
    </row>
    <row r="103" spans="1:10" x14ac:dyDescent="0.2">
      <c r="A103" s="125" t="s">
        <v>672</v>
      </c>
      <c r="B103" s="126">
        <v>93182</v>
      </c>
      <c r="C103" s="125" t="s">
        <v>21</v>
      </c>
      <c r="D103" s="125" t="s">
        <v>567</v>
      </c>
      <c r="E103" s="127" t="s">
        <v>39</v>
      </c>
      <c r="F103" s="126">
        <v>2.82</v>
      </c>
      <c r="G103" s="128">
        <v>42.15</v>
      </c>
      <c r="H103" s="128">
        <f t="shared" si="14"/>
        <v>52.98</v>
      </c>
      <c r="I103" s="128">
        <f t="shared" si="15"/>
        <v>149.4</v>
      </c>
      <c r="J103" s="129">
        <f t="shared" si="11"/>
        <v>1.39169921098759E-4</v>
      </c>
    </row>
    <row r="104" spans="1:10" x14ac:dyDescent="0.2">
      <c r="A104" s="125" t="s">
        <v>673</v>
      </c>
      <c r="B104" s="126">
        <v>93183</v>
      </c>
      <c r="C104" s="125" t="s">
        <v>21</v>
      </c>
      <c r="D104" s="125" t="s">
        <v>568</v>
      </c>
      <c r="E104" s="127" t="s">
        <v>39</v>
      </c>
      <c r="F104" s="126">
        <v>14.24</v>
      </c>
      <c r="G104" s="128">
        <v>54.91</v>
      </c>
      <c r="H104" s="128">
        <f t="shared" si="14"/>
        <v>69.02</v>
      </c>
      <c r="I104" s="128">
        <f t="shared" si="15"/>
        <v>982.84</v>
      </c>
      <c r="J104" s="129">
        <f t="shared" si="11"/>
        <v>9.1554059740765932E-4</v>
      </c>
    </row>
    <row r="105" spans="1:10" x14ac:dyDescent="0.2">
      <c r="A105" s="125" t="s">
        <v>674</v>
      </c>
      <c r="B105" s="126">
        <v>93184</v>
      </c>
      <c r="C105" s="125" t="s">
        <v>21</v>
      </c>
      <c r="D105" s="125" t="s">
        <v>569</v>
      </c>
      <c r="E105" s="127" t="s">
        <v>39</v>
      </c>
      <c r="F105" s="126">
        <v>5.4</v>
      </c>
      <c r="G105" s="128">
        <v>30.79</v>
      </c>
      <c r="H105" s="128">
        <f t="shared" si="14"/>
        <v>38.700000000000003</v>
      </c>
      <c r="I105" s="128">
        <f t="shared" si="15"/>
        <v>208.98</v>
      </c>
      <c r="J105" s="129">
        <f t="shared" si="11"/>
        <v>1.9467021493452914E-4</v>
      </c>
    </row>
    <row r="106" spans="1:10" x14ac:dyDescent="0.2">
      <c r="A106" s="125" t="s">
        <v>675</v>
      </c>
      <c r="B106" s="126">
        <v>93194</v>
      </c>
      <c r="C106" s="125" t="s">
        <v>21</v>
      </c>
      <c r="D106" s="125" t="s">
        <v>570</v>
      </c>
      <c r="E106" s="127" t="s">
        <v>39</v>
      </c>
      <c r="F106" s="126">
        <v>2.82</v>
      </c>
      <c r="G106" s="128">
        <v>41.35</v>
      </c>
      <c r="H106" s="128">
        <f t="shared" si="14"/>
        <v>51.98</v>
      </c>
      <c r="I106" s="128">
        <f t="shared" si="15"/>
        <v>146.58000000000001</v>
      </c>
      <c r="J106" s="129">
        <f t="shared" si="11"/>
        <v>1.3654301897360173E-4</v>
      </c>
    </row>
    <row r="107" spans="1:10" x14ac:dyDescent="0.2">
      <c r="A107" s="125" t="s">
        <v>676</v>
      </c>
      <c r="B107" s="126">
        <v>93195</v>
      </c>
      <c r="C107" s="125" t="s">
        <v>21</v>
      </c>
      <c r="D107" s="125" t="s">
        <v>571</v>
      </c>
      <c r="E107" s="127" t="s">
        <v>39</v>
      </c>
      <c r="F107" s="126">
        <v>14.24</v>
      </c>
      <c r="G107" s="128">
        <v>49.83</v>
      </c>
      <c r="H107" s="128">
        <f t="shared" si="14"/>
        <v>62.64</v>
      </c>
      <c r="I107" s="128">
        <f t="shared" si="15"/>
        <v>891.99</v>
      </c>
      <c r="J107" s="129">
        <f t="shared" si="11"/>
        <v>8.3091149880108457E-4</v>
      </c>
    </row>
    <row r="108" spans="1:10" x14ac:dyDescent="0.2">
      <c r="A108" s="121" t="s">
        <v>678</v>
      </c>
      <c r="B108" s="121"/>
      <c r="C108" s="121"/>
      <c r="D108" s="121" t="s">
        <v>128</v>
      </c>
      <c r="E108" s="121"/>
      <c r="F108" s="122"/>
      <c r="G108" s="121"/>
      <c r="H108" s="121"/>
      <c r="I108" s="123">
        <f>I109</f>
        <v>4904.8599999999997</v>
      </c>
      <c r="J108" s="124">
        <f t="shared" si="11"/>
        <v>4.5690025381556832E-3</v>
      </c>
    </row>
    <row r="109" spans="1:10" ht="33.75" x14ac:dyDescent="0.2">
      <c r="A109" s="125" t="s">
        <v>679</v>
      </c>
      <c r="B109" s="126">
        <v>102257</v>
      </c>
      <c r="C109" s="125" t="s">
        <v>21</v>
      </c>
      <c r="D109" s="125" t="s">
        <v>572</v>
      </c>
      <c r="E109" s="127" t="s">
        <v>32</v>
      </c>
      <c r="F109" s="126">
        <f>26.05-(2*((1+1+0.3)*2))</f>
        <v>16.850000000000001</v>
      </c>
      <c r="G109" s="128">
        <v>231.56</v>
      </c>
      <c r="H109" s="128">
        <f>TRUNC(G109 * (1 + 25.71 / 100), 2)</f>
        <v>291.08999999999997</v>
      </c>
      <c r="I109" s="128">
        <f>TRUNC(F109 * H109, 2)</f>
        <v>4904.8599999999997</v>
      </c>
      <c r="J109" s="129">
        <f t="shared" si="11"/>
        <v>4.5690025381556832E-3</v>
      </c>
    </row>
    <row r="110" spans="1:10" x14ac:dyDescent="0.2">
      <c r="A110" s="121" t="s">
        <v>680</v>
      </c>
      <c r="B110" s="121"/>
      <c r="C110" s="121"/>
      <c r="D110" s="121" t="s">
        <v>129</v>
      </c>
      <c r="E110" s="121"/>
      <c r="F110" s="122"/>
      <c r="G110" s="121"/>
      <c r="H110" s="121"/>
      <c r="I110" s="123">
        <f>SUM(I111:I113)</f>
        <v>9981.9700000000012</v>
      </c>
      <c r="J110" s="124">
        <f t="shared" si="11"/>
        <v>9.2984603568285109E-3</v>
      </c>
    </row>
    <row r="111" spans="1:10" ht="22.5" x14ac:dyDescent="0.2">
      <c r="A111" s="125" t="s">
        <v>681</v>
      </c>
      <c r="B111" s="126" t="s">
        <v>115</v>
      </c>
      <c r="C111" s="125" t="s">
        <v>21</v>
      </c>
      <c r="D111" s="125" t="s">
        <v>116</v>
      </c>
      <c r="E111" s="127" t="s">
        <v>32</v>
      </c>
      <c r="F111" s="126">
        <v>38.630000000000003</v>
      </c>
      <c r="G111" s="128">
        <v>120.34</v>
      </c>
      <c r="H111" s="128">
        <f>TRUNC(G111 * (1 + 25.71 / 100), 2)</f>
        <v>151.27000000000001</v>
      </c>
      <c r="I111" s="128">
        <f>TRUNC(F111 * H111, 2)</f>
        <v>5843.56</v>
      </c>
      <c r="J111" s="129">
        <f t="shared" si="11"/>
        <v>5.443425596625597E-3</v>
      </c>
    </row>
    <row r="112" spans="1:10" ht="22.5" x14ac:dyDescent="0.2">
      <c r="A112" s="125" t="s">
        <v>945</v>
      </c>
      <c r="B112" s="126" t="s">
        <v>118</v>
      </c>
      <c r="C112" s="125" t="s">
        <v>21</v>
      </c>
      <c r="D112" s="125" t="s">
        <v>126</v>
      </c>
      <c r="E112" s="127" t="s">
        <v>32</v>
      </c>
      <c r="F112" s="126">
        <v>96.22</v>
      </c>
      <c r="G112" s="128">
        <v>6.64</v>
      </c>
      <c r="H112" s="128">
        <f>TRUNC(G112 * (1 + 25.71 / 100), 2)</f>
        <v>8.34</v>
      </c>
      <c r="I112" s="128">
        <f>TRUNC(F112 * H112, 2)</f>
        <v>802.47</v>
      </c>
      <c r="J112" s="129">
        <f t="shared" si="11"/>
        <v>7.4752132921098488E-4</v>
      </c>
    </row>
    <row r="113" spans="1:10" ht="33.75" x14ac:dyDescent="0.2">
      <c r="A113" s="125" t="s">
        <v>946</v>
      </c>
      <c r="B113" s="126" t="s">
        <v>120</v>
      </c>
      <c r="C113" s="125" t="s">
        <v>21</v>
      </c>
      <c r="D113" s="125" t="s">
        <v>127</v>
      </c>
      <c r="E113" s="127" t="s">
        <v>32</v>
      </c>
      <c r="F113" s="126">
        <v>96.22</v>
      </c>
      <c r="G113" s="128">
        <v>27.58</v>
      </c>
      <c r="H113" s="128">
        <f>TRUNC(G113 * (1 + 25.71 / 100), 2)</f>
        <v>34.67</v>
      </c>
      <c r="I113" s="128">
        <f>TRUNC(F113 * H113, 2)</f>
        <v>3335.94</v>
      </c>
      <c r="J113" s="129">
        <f t="shared" si="11"/>
        <v>3.1075134309919285E-3</v>
      </c>
    </row>
    <row r="114" spans="1:10" x14ac:dyDescent="0.2">
      <c r="A114" s="121">
        <v>5</v>
      </c>
      <c r="B114" s="121"/>
      <c r="C114" s="121"/>
      <c r="D114" s="121" t="s">
        <v>130</v>
      </c>
      <c r="E114" s="121"/>
      <c r="F114" s="122"/>
      <c r="G114" s="121"/>
      <c r="H114" s="121"/>
      <c r="I114" s="123">
        <f>SUM(I115:I116)</f>
        <v>13123.43</v>
      </c>
      <c r="J114" s="124">
        <f t="shared" si="11"/>
        <v>1.2224810693742214E-2</v>
      </c>
    </row>
    <row r="115" spans="1:10" ht="33.75" x14ac:dyDescent="0.2">
      <c r="A115" s="125" t="s">
        <v>682</v>
      </c>
      <c r="B115" s="126" t="s">
        <v>131</v>
      </c>
      <c r="C115" s="125" t="s">
        <v>21</v>
      </c>
      <c r="D115" s="125" t="s">
        <v>132</v>
      </c>
      <c r="E115" s="127" t="s">
        <v>32</v>
      </c>
      <c r="F115" s="126">
        <f>250.43-94.44</f>
        <v>155.99</v>
      </c>
      <c r="G115" s="128">
        <v>19.079999999999998</v>
      </c>
      <c r="H115" s="128">
        <f>TRUNC(G115 * (1 + 25.71 / 100), 2)</f>
        <v>23.98</v>
      </c>
      <c r="I115" s="128">
        <f>TRUNC(F115 * H115, 2)</f>
        <v>3740.64</v>
      </c>
      <c r="J115" s="129">
        <f t="shared" si="11"/>
        <v>3.4845018317192895E-3</v>
      </c>
    </row>
    <row r="116" spans="1:10" ht="22.5" x14ac:dyDescent="0.2">
      <c r="A116" s="125" t="s">
        <v>683</v>
      </c>
      <c r="B116" s="126" t="s">
        <v>133</v>
      </c>
      <c r="C116" s="125" t="s">
        <v>21</v>
      </c>
      <c r="D116" s="125" t="s">
        <v>134</v>
      </c>
      <c r="E116" s="127" t="s">
        <v>32</v>
      </c>
      <c r="F116" s="126">
        <f>250.43-94.44</f>
        <v>155.99</v>
      </c>
      <c r="G116" s="128">
        <v>47.85</v>
      </c>
      <c r="H116" s="128">
        <f>TRUNC(G116 * (1 + 25.71 / 100), 2)</f>
        <v>60.15</v>
      </c>
      <c r="I116" s="128">
        <f>TRUNC(F116 * H116, 2)</f>
        <v>9382.7900000000009</v>
      </c>
      <c r="J116" s="129">
        <f t="shared" si="11"/>
        <v>8.7403088620229257E-3</v>
      </c>
    </row>
    <row r="117" spans="1:10" x14ac:dyDescent="0.2">
      <c r="A117" s="121">
        <v>6</v>
      </c>
      <c r="B117" s="121"/>
      <c r="C117" s="121"/>
      <c r="D117" s="121" t="s">
        <v>135</v>
      </c>
      <c r="E117" s="121"/>
      <c r="F117" s="122"/>
      <c r="G117" s="121"/>
      <c r="H117" s="121"/>
      <c r="I117" s="123">
        <f>SUM(I118:I121)</f>
        <v>2731.6800000000003</v>
      </c>
      <c r="J117" s="124">
        <f t="shared" si="11"/>
        <v>2.5446297862587552E-3</v>
      </c>
    </row>
    <row r="118" spans="1:10" ht="22.5" x14ac:dyDescent="0.2">
      <c r="A118" s="125" t="s">
        <v>684</v>
      </c>
      <c r="B118" s="126" t="s">
        <v>136</v>
      </c>
      <c r="C118" s="125" t="s">
        <v>21</v>
      </c>
      <c r="D118" s="125" t="s">
        <v>137</v>
      </c>
      <c r="E118" s="127" t="s">
        <v>32</v>
      </c>
      <c r="F118" s="126">
        <v>1</v>
      </c>
      <c r="G118" s="128">
        <v>57.84</v>
      </c>
      <c r="H118" s="128">
        <f>TRUNC(G118 * (1 + 25.71 / 100), 2)</f>
        <v>72.709999999999994</v>
      </c>
      <c r="I118" s="128">
        <f>TRUNC(F118 * H118, 2)</f>
        <v>72.709999999999994</v>
      </c>
      <c r="J118" s="129">
        <f t="shared" ref="J118:J168" si="16">I118 / 1073507.83</f>
        <v>6.7731224652548631E-5</v>
      </c>
    </row>
    <row r="119" spans="1:10" ht="22.5" x14ac:dyDescent="0.2">
      <c r="A119" s="125" t="s">
        <v>685</v>
      </c>
      <c r="B119" s="126" t="s">
        <v>138</v>
      </c>
      <c r="C119" s="125" t="s">
        <v>21</v>
      </c>
      <c r="D119" s="125" t="s">
        <v>139</v>
      </c>
      <c r="E119" s="127" t="s">
        <v>43</v>
      </c>
      <c r="F119" s="126">
        <v>9</v>
      </c>
      <c r="G119" s="128">
        <v>5.88</v>
      </c>
      <c r="H119" s="128">
        <f>TRUNC(G119 * (1 + 25.71 / 100), 2)</f>
        <v>7.39</v>
      </c>
      <c r="I119" s="128">
        <f>TRUNC(F119 * H119, 2)</f>
        <v>66.510000000000005</v>
      </c>
      <c r="J119" s="129">
        <f t="shared" si="16"/>
        <v>6.1955766079507772E-5</v>
      </c>
    </row>
    <row r="120" spans="1:10" x14ac:dyDescent="0.2">
      <c r="A120" s="125" t="s">
        <v>686</v>
      </c>
      <c r="B120" s="126">
        <v>98554</v>
      </c>
      <c r="C120" s="125" t="s">
        <v>21</v>
      </c>
      <c r="D120" s="125" t="s">
        <v>573</v>
      </c>
      <c r="E120" s="127" t="s">
        <v>32</v>
      </c>
      <c r="F120" s="126">
        <v>30.3</v>
      </c>
      <c r="G120" s="128">
        <v>32.86</v>
      </c>
      <c r="H120" s="128">
        <f>TRUNC(G120 * (1 + 25.71 / 100), 2)</f>
        <v>41.3</v>
      </c>
      <c r="I120" s="128">
        <f>TRUNC(F120 * H120, 2)</f>
        <v>1251.3900000000001</v>
      </c>
      <c r="J120" s="129">
        <f t="shared" si="16"/>
        <v>1.1657017909221957E-3</v>
      </c>
    </row>
    <row r="121" spans="1:10" ht="33.75" x14ac:dyDescent="0.2">
      <c r="A121" s="125" t="s">
        <v>687</v>
      </c>
      <c r="B121" s="126">
        <v>94779</v>
      </c>
      <c r="C121" s="125" t="s">
        <v>21</v>
      </c>
      <c r="D121" s="125" t="s">
        <v>574</v>
      </c>
      <c r="E121" s="127" t="s">
        <v>32</v>
      </c>
      <c r="F121" s="126">
        <v>30.3</v>
      </c>
      <c r="G121" s="128">
        <v>35.21</v>
      </c>
      <c r="H121" s="128">
        <f>TRUNC(G121 * (1 + 25.71 / 100), 2)</f>
        <v>44.26</v>
      </c>
      <c r="I121" s="128">
        <f>TRUNC(F121 * H121, 2)</f>
        <v>1341.07</v>
      </c>
      <c r="J121" s="129">
        <f t="shared" si="16"/>
        <v>1.2492410046045029E-3</v>
      </c>
    </row>
    <row r="122" spans="1:10" x14ac:dyDescent="0.2">
      <c r="A122" s="121">
        <v>7</v>
      </c>
      <c r="B122" s="121"/>
      <c r="C122" s="121"/>
      <c r="D122" s="121" t="s">
        <v>140</v>
      </c>
      <c r="E122" s="121"/>
      <c r="F122" s="122"/>
      <c r="G122" s="121"/>
      <c r="H122" s="121"/>
      <c r="I122" s="123">
        <f>SUM(I123:I126)</f>
        <v>10150.73</v>
      </c>
      <c r="J122" s="124">
        <f t="shared" si="16"/>
        <v>9.4556646130843774E-3</v>
      </c>
    </row>
    <row r="123" spans="1:10" ht="22.5" x14ac:dyDescent="0.2">
      <c r="A123" s="125" t="s">
        <v>688</v>
      </c>
      <c r="B123" s="126">
        <v>94228</v>
      </c>
      <c r="C123" s="125" t="s">
        <v>21</v>
      </c>
      <c r="D123" s="125" t="s">
        <v>141</v>
      </c>
      <c r="E123" s="127" t="s">
        <v>39</v>
      </c>
      <c r="F123" s="126">
        <v>13.7</v>
      </c>
      <c r="G123" s="128">
        <v>82.55</v>
      </c>
      <c r="H123" s="128">
        <f>TRUNC(G123 * (1 + 25.71 / 100), 2)</f>
        <v>103.77</v>
      </c>
      <c r="I123" s="128">
        <f>TRUNC(F123 * H123, 2)</f>
        <v>1421.64</v>
      </c>
      <c r="J123" s="129">
        <f t="shared" si="16"/>
        <v>1.3242940202867453E-3</v>
      </c>
    </row>
    <row r="124" spans="1:10" x14ac:dyDescent="0.2">
      <c r="A124" s="125" t="s">
        <v>689</v>
      </c>
      <c r="B124" s="126" t="s">
        <v>142</v>
      </c>
      <c r="C124" s="125" t="s">
        <v>21</v>
      </c>
      <c r="D124" s="125" t="s">
        <v>143</v>
      </c>
      <c r="E124" s="127" t="s">
        <v>39</v>
      </c>
      <c r="F124" s="126">
        <f>76.53-9.69</f>
        <v>66.84</v>
      </c>
      <c r="G124" s="128">
        <v>44.17</v>
      </c>
      <c r="H124" s="128">
        <f>TRUNC(G124 * (1 + 25.71 / 100), 2)</f>
        <v>55.52</v>
      </c>
      <c r="I124" s="128">
        <f>TRUNC(F124 * H124, 2)</f>
        <v>3710.95</v>
      </c>
      <c r="J124" s="129">
        <f t="shared" si="16"/>
        <v>3.4568448373590338E-3</v>
      </c>
    </row>
    <row r="125" spans="1:10" x14ac:dyDescent="0.2">
      <c r="A125" s="125" t="s">
        <v>690</v>
      </c>
      <c r="B125" s="126" t="s">
        <v>144</v>
      </c>
      <c r="C125" s="125" t="s">
        <v>41</v>
      </c>
      <c r="D125" s="125" t="s">
        <v>145</v>
      </c>
      <c r="E125" s="127" t="s">
        <v>39</v>
      </c>
      <c r="F125" s="126">
        <v>34.21</v>
      </c>
      <c r="G125" s="128">
        <v>53.58</v>
      </c>
      <c r="H125" s="128">
        <f>TRUNC(G125 * (1 + 25.71 / 100), 2)</f>
        <v>67.349999999999994</v>
      </c>
      <c r="I125" s="128">
        <f>TRUNC(F125 * H125, 2)</f>
        <v>2304.04</v>
      </c>
      <c r="J125" s="129">
        <f t="shared" si="16"/>
        <v>2.1462721888111424E-3</v>
      </c>
    </row>
    <row r="126" spans="1:10" ht="22.5" x14ac:dyDescent="0.2">
      <c r="A126" s="125" t="s">
        <v>691</v>
      </c>
      <c r="B126" s="126" t="s">
        <v>146</v>
      </c>
      <c r="C126" s="125" t="s">
        <v>21</v>
      </c>
      <c r="D126" s="125" t="s">
        <v>147</v>
      </c>
      <c r="E126" s="127" t="s">
        <v>39</v>
      </c>
      <c r="F126" s="126">
        <f>54.05-9.52</f>
        <v>44.53</v>
      </c>
      <c r="G126" s="128">
        <v>48.49</v>
      </c>
      <c r="H126" s="128">
        <f>TRUNC(G126 * (1 + 25.71 / 100), 2)</f>
        <v>60.95</v>
      </c>
      <c r="I126" s="128">
        <f>TRUNC(F126 * H126, 2)</f>
        <v>2714.1</v>
      </c>
      <c r="J126" s="129">
        <f t="shared" si="16"/>
        <v>2.5282535666274549E-3</v>
      </c>
    </row>
    <row r="127" spans="1:10" x14ac:dyDescent="0.2">
      <c r="A127" s="121">
        <v>8</v>
      </c>
      <c r="B127" s="121"/>
      <c r="C127" s="121"/>
      <c r="D127" s="121" t="s">
        <v>148</v>
      </c>
      <c r="E127" s="121"/>
      <c r="F127" s="122"/>
      <c r="G127" s="121"/>
      <c r="H127" s="121"/>
      <c r="I127" s="123">
        <f>SUM(I128:I133)</f>
        <v>6638.57</v>
      </c>
      <c r="J127" s="124">
        <f t="shared" si="16"/>
        <v>6.183997745037406E-3</v>
      </c>
    </row>
    <row r="128" spans="1:10" x14ac:dyDescent="0.2">
      <c r="A128" s="125" t="s">
        <v>692</v>
      </c>
      <c r="B128" s="126" t="s">
        <v>149</v>
      </c>
      <c r="C128" s="125" t="s">
        <v>21</v>
      </c>
      <c r="D128" s="125" t="s">
        <v>150</v>
      </c>
      <c r="E128" s="127" t="s">
        <v>39</v>
      </c>
      <c r="F128" s="126">
        <f>21.41-9.52</f>
        <v>11.89</v>
      </c>
      <c r="G128" s="128">
        <v>55.29</v>
      </c>
      <c r="H128" s="128">
        <f t="shared" ref="H128:H133" si="17">TRUNC(G128 * (1 + 25.71 / 100), 2)</f>
        <v>69.5</v>
      </c>
      <c r="I128" s="128">
        <f t="shared" ref="I128:I133" si="18">TRUNC(F128 * H128, 2)</f>
        <v>826.35</v>
      </c>
      <c r="J128" s="129">
        <f t="shared" si="16"/>
        <v>7.697661599729552E-4</v>
      </c>
    </row>
    <row r="129" spans="1:10" ht="22.5" x14ac:dyDescent="0.2">
      <c r="A129" s="125" t="s">
        <v>693</v>
      </c>
      <c r="B129" s="126" t="s">
        <v>151</v>
      </c>
      <c r="C129" s="125" t="s">
        <v>41</v>
      </c>
      <c r="D129" s="125" t="s">
        <v>152</v>
      </c>
      <c r="E129" s="127" t="s">
        <v>32</v>
      </c>
      <c r="F129" s="135">
        <f>26.21-2.86</f>
        <v>23.35</v>
      </c>
      <c r="G129" s="128">
        <v>110.7</v>
      </c>
      <c r="H129" s="128">
        <f t="shared" si="17"/>
        <v>139.16</v>
      </c>
      <c r="I129" s="128">
        <f t="shared" si="18"/>
        <v>3249.38</v>
      </c>
      <c r="J129" s="129">
        <f t="shared" si="16"/>
        <v>3.0268805771076677E-3</v>
      </c>
    </row>
    <row r="130" spans="1:10" ht="22.5" x14ac:dyDescent="0.2">
      <c r="A130" s="125" t="s">
        <v>694</v>
      </c>
      <c r="B130" s="126" t="s">
        <v>153</v>
      </c>
      <c r="C130" s="125" t="s">
        <v>21</v>
      </c>
      <c r="D130" s="125" t="s">
        <v>154</v>
      </c>
      <c r="E130" s="127" t="s">
        <v>32</v>
      </c>
      <c r="F130" s="135">
        <f>26.21-2.86</f>
        <v>23.35</v>
      </c>
      <c r="G130" s="128">
        <v>39.85</v>
      </c>
      <c r="H130" s="128">
        <f t="shared" si="17"/>
        <v>50.09</v>
      </c>
      <c r="I130" s="128">
        <f t="shared" si="18"/>
        <v>1169.5999999999999</v>
      </c>
      <c r="J130" s="129">
        <f t="shared" si="16"/>
        <v>1.0895123140368709E-3</v>
      </c>
    </row>
    <row r="131" spans="1:10" ht="22.5" x14ac:dyDescent="0.2">
      <c r="A131" s="125" t="s">
        <v>695</v>
      </c>
      <c r="B131" s="126" t="s">
        <v>115</v>
      </c>
      <c r="C131" s="125" t="s">
        <v>21</v>
      </c>
      <c r="D131" s="125" t="s">
        <v>116</v>
      </c>
      <c r="E131" s="127" t="s">
        <v>32</v>
      </c>
      <c r="F131" s="126">
        <f>8.05-2.86</f>
        <v>5.1900000000000013</v>
      </c>
      <c r="G131" s="128">
        <v>120.34</v>
      </c>
      <c r="H131" s="128">
        <f t="shared" si="17"/>
        <v>151.27000000000001</v>
      </c>
      <c r="I131" s="128">
        <f t="shared" si="18"/>
        <v>785.09</v>
      </c>
      <c r="J131" s="129">
        <f t="shared" si="16"/>
        <v>7.313314146949445E-4</v>
      </c>
    </row>
    <row r="132" spans="1:10" ht="22.5" x14ac:dyDescent="0.2">
      <c r="A132" s="125" t="s">
        <v>696</v>
      </c>
      <c r="B132" s="126" t="s">
        <v>118</v>
      </c>
      <c r="C132" s="125" t="s">
        <v>21</v>
      </c>
      <c r="D132" s="125" t="s">
        <v>126</v>
      </c>
      <c r="E132" s="127" t="s">
        <v>32</v>
      </c>
      <c r="F132" s="126">
        <f>19.86-(2.86*2)</f>
        <v>14.14</v>
      </c>
      <c r="G132" s="128">
        <v>6.64</v>
      </c>
      <c r="H132" s="128">
        <f t="shared" si="17"/>
        <v>8.34</v>
      </c>
      <c r="I132" s="128">
        <f t="shared" si="18"/>
        <v>117.92</v>
      </c>
      <c r="J132" s="129">
        <f t="shared" si="16"/>
        <v>1.0984549595693214E-4</v>
      </c>
    </row>
    <row r="133" spans="1:10" ht="33.75" x14ac:dyDescent="0.2">
      <c r="A133" s="125" t="s">
        <v>697</v>
      </c>
      <c r="B133" s="126" t="s">
        <v>120</v>
      </c>
      <c r="C133" s="125" t="s">
        <v>21</v>
      </c>
      <c r="D133" s="125" t="s">
        <v>127</v>
      </c>
      <c r="E133" s="127" t="s">
        <v>32</v>
      </c>
      <c r="F133" s="126">
        <f>19.86-(2.86*2)</f>
        <v>14.14</v>
      </c>
      <c r="G133" s="128">
        <v>27.58</v>
      </c>
      <c r="H133" s="128">
        <f t="shared" si="17"/>
        <v>34.67</v>
      </c>
      <c r="I133" s="128">
        <f t="shared" si="18"/>
        <v>490.23</v>
      </c>
      <c r="J133" s="129">
        <f t="shared" si="16"/>
        <v>4.5666178326803634E-4</v>
      </c>
    </row>
    <row r="134" spans="1:10" x14ac:dyDescent="0.2">
      <c r="A134" s="121">
        <v>9</v>
      </c>
      <c r="B134" s="121"/>
      <c r="C134" s="121"/>
      <c r="D134" s="121" t="s">
        <v>155</v>
      </c>
      <c r="E134" s="121"/>
      <c r="F134" s="122"/>
      <c r="G134" s="121"/>
      <c r="H134" s="121"/>
      <c r="I134" s="123">
        <f>SUM(I135:I147)/2</f>
        <v>71744.89</v>
      </c>
      <c r="J134" s="124">
        <f t="shared" si="16"/>
        <v>6.6832200003608719E-2</v>
      </c>
    </row>
    <row r="135" spans="1:10" x14ac:dyDescent="0.2">
      <c r="A135" s="121" t="s">
        <v>698</v>
      </c>
      <c r="B135" s="121"/>
      <c r="C135" s="121"/>
      <c r="D135" s="121" t="s">
        <v>156</v>
      </c>
      <c r="E135" s="121"/>
      <c r="F135" s="122"/>
      <c r="G135" s="121"/>
      <c r="H135" s="121"/>
      <c r="I135" s="123">
        <f>I136</f>
        <v>11407.57</v>
      </c>
      <c r="J135" s="124">
        <f t="shared" si="16"/>
        <v>1.0626443218397391E-2</v>
      </c>
    </row>
    <row r="136" spans="1:10" ht="22.5" x14ac:dyDescent="0.2">
      <c r="A136" s="125" t="s">
        <v>699</v>
      </c>
      <c r="B136" s="126">
        <v>94779</v>
      </c>
      <c r="C136" s="125" t="s">
        <v>21</v>
      </c>
      <c r="D136" s="125" t="s">
        <v>575</v>
      </c>
      <c r="E136" s="127" t="s">
        <v>32</v>
      </c>
      <c r="F136" s="126">
        <v>257.74</v>
      </c>
      <c r="G136" s="128">
        <v>35.21</v>
      </c>
      <c r="H136" s="128">
        <f>TRUNC(G136 * (1 + 25.71 / 100), 2)</f>
        <v>44.26</v>
      </c>
      <c r="I136" s="128">
        <f>TRUNC(F136 * H136, 2)</f>
        <v>11407.57</v>
      </c>
      <c r="J136" s="129">
        <f t="shared" si="16"/>
        <v>1.0626443218397391E-2</v>
      </c>
    </row>
    <row r="137" spans="1:10" x14ac:dyDescent="0.2">
      <c r="A137" s="121" t="s">
        <v>700</v>
      </c>
      <c r="B137" s="121"/>
      <c r="C137" s="121"/>
      <c r="D137" s="121" t="s">
        <v>157</v>
      </c>
      <c r="E137" s="121"/>
      <c r="F137" s="122"/>
      <c r="G137" s="121"/>
      <c r="H137" s="121"/>
      <c r="I137" s="123">
        <f>SUM(I138:I140)</f>
        <v>31118.61</v>
      </c>
      <c r="J137" s="124">
        <f t="shared" si="16"/>
        <v>2.8987781113808921E-2</v>
      </c>
    </row>
    <row r="138" spans="1:10" x14ac:dyDescent="0.2">
      <c r="A138" s="125" t="s">
        <v>701</v>
      </c>
      <c r="B138" s="126">
        <v>98689</v>
      </c>
      <c r="C138" s="125" t="s">
        <v>41</v>
      </c>
      <c r="D138" s="125" t="s">
        <v>576</v>
      </c>
      <c r="E138" s="127" t="s">
        <v>39</v>
      </c>
      <c r="F138" s="126">
        <v>6</v>
      </c>
      <c r="G138" s="128">
        <v>98.76</v>
      </c>
      <c r="H138" s="128">
        <f>TRUNC(G138 * (1 + 25.71 / 100), 2)</f>
        <v>124.15</v>
      </c>
      <c r="I138" s="128">
        <f>TRUNC(F138 * H138, 2)</f>
        <v>744.9</v>
      </c>
      <c r="J138" s="129">
        <f t="shared" si="16"/>
        <v>6.9389340178357148E-4</v>
      </c>
    </row>
    <row r="139" spans="1:10" ht="22.5" x14ac:dyDescent="0.2">
      <c r="A139" s="125" t="s">
        <v>702</v>
      </c>
      <c r="B139" s="126" t="s">
        <v>159</v>
      </c>
      <c r="C139" s="125" t="s">
        <v>41</v>
      </c>
      <c r="D139" s="125" t="s">
        <v>160</v>
      </c>
      <c r="E139" s="127" t="s">
        <v>32</v>
      </c>
      <c r="F139" s="126">
        <v>257.74</v>
      </c>
      <c r="G139" s="128">
        <v>89.2</v>
      </c>
      <c r="H139" s="128">
        <f>TRUNC(G139 * (1 + 25.71 / 100), 2)</f>
        <v>112.13</v>
      </c>
      <c r="I139" s="128">
        <f>TRUNC(F139 * H139, 2)</f>
        <v>28900.38</v>
      </c>
      <c r="J139" s="129">
        <f t="shared" si="16"/>
        <v>2.6921443134699817E-2</v>
      </c>
    </row>
    <row r="140" spans="1:10" ht="22.5" x14ac:dyDescent="0.2">
      <c r="A140" s="125" t="s">
        <v>703</v>
      </c>
      <c r="B140" s="126" t="s">
        <v>161</v>
      </c>
      <c r="C140" s="125" t="s">
        <v>41</v>
      </c>
      <c r="D140" s="125" t="s">
        <v>162</v>
      </c>
      <c r="E140" s="127" t="s">
        <v>39</v>
      </c>
      <c r="F140" s="126">
        <v>93.19</v>
      </c>
      <c r="G140" s="128">
        <v>12.58</v>
      </c>
      <c r="H140" s="128">
        <f>TRUNC(G140 * (1 + 25.71 / 100), 2)</f>
        <v>15.81</v>
      </c>
      <c r="I140" s="128">
        <f>TRUNC(F140 * H140, 2)</f>
        <v>1473.33</v>
      </c>
      <c r="J140" s="129">
        <f t="shared" si="16"/>
        <v>1.3724445773255327E-3</v>
      </c>
    </row>
    <row r="141" spans="1:10" x14ac:dyDescent="0.2">
      <c r="A141" s="121" t="s">
        <v>704</v>
      </c>
      <c r="B141" s="121"/>
      <c r="C141" s="121"/>
      <c r="D141" s="121" t="s">
        <v>163</v>
      </c>
      <c r="E141" s="121"/>
      <c r="F141" s="122"/>
      <c r="G141" s="121"/>
      <c r="H141" s="121"/>
      <c r="I141" s="123">
        <f>I142</f>
        <v>7950.52</v>
      </c>
      <c r="J141" s="124">
        <f t="shared" si="16"/>
        <v>7.4061127248601435E-3</v>
      </c>
    </row>
    <row r="142" spans="1:10" ht="22.5" x14ac:dyDescent="0.2">
      <c r="A142" s="125" t="s">
        <v>705</v>
      </c>
      <c r="B142" s="126">
        <v>87265</v>
      </c>
      <c r="C142" s="125" t="s">
        <v>21</v>
      </c>
      <c r="D142" s="125" t="s">
        <v>577</v>
      </c>
      <c r="E142" s="127" t="s">
        <v>32</v>
      </c>
      <c r="F142" s="126">
        <v>123.84</v>
      </c>
      <c r="G142" s="128">
        <v>51.07</v>
      </c>
      <c r="H142" s="128">
        <f>TRUNC(G142 * (1 + 25.71 / 100), 2)</f>
        <v>64.2</v>
      </c>
      <c r="I142" s="128">
        <f>TRUNC(F142 * H142, 2)</f>
        <v>7950.52</v>
      </c>
      <c r="J142" s="129">
        <f t="shared" si="16"/>
        <v>7.4061127248601435E-3</v>
      </c>
    </row>
    <row r="143" spans="1:10" x14ac:dyDescent="0.2">
      <c r="A143" s="121" t="s">
        <v>706</v>
      </c>
      <c r="B143" s="121"/>
      <c r="C143" s="121"/>
      <c r="D143" s="121" t="s">
        <v>164</v>
      </c>
      <c r="E143" s="121"/>
      <c r="F143" s="122"/>
      <c r="G143" s="121"/>
      <c r="H143" s="121"/>
      <c r="I143" s="123">
        <f>SUM(I144:I147)</f>
        <v>21268.19</v>
      </c>
      <c r="J143" s="124">
        <f t="shared" si="16"/>
        <v>1.9811862946542268E-2</v>
      </c>
    </row>
    <row r="144" spans="1:10" x14ac:dyDescent="0.2">
      <c r="A144" s="125" t="s">
        <v>707</v>
      </c>
      <c r="B144" s="126">
        <v>96109</v>
      </c>
      <c r="C144" s="125" t="s">
        <v>21</v>
      </c>
      <c r="D144" s="125" t="s">
        <v>578</v>
      </c>
      <c r="E144" s="127" t="s">
        <v>32</v>
      </c>
      <c r="F144" s="126">
        <v>255.29</v>
      </c>
      <c r="G144" s="128">
        <v>34.51</v>
      </c>
      <c r="H144" s="128">
        <f>TRUNC(G144 * (1 + 25.71 / 100), 2)</f>
        <v>43.38</v>
      </c>
      <c r="I144" s="128">
        <f>TRUNC(F144 * H144, 2)</f>
        <v>11074.48</v>
      </c>
      <c r="J144" s="129">
        <f t="shared" si="16"/>
        <v>1.031616136418865E-2</v>
      </c>
    </row>
    <row r="145" spans="1:10" ht="22.5" x14ac:dyDescent="0.2">
      <c r="A145" s="125" t="s">
        <v>708</v>
      </c>
      <c r="B145" s="126" t="s">
        <v>165</v>
      </c>
      <c r="C145" s="125" t="s">
        <v>21</v>
      </c>
      <c r="D145" s="125" t="s">
        <v>166</v>
      </c>
      <c r="E145" s="127" t="s">
        <v>32</v>
      </c>
      <c r="F145" s="126">
        <v>255.29</v>
      </c>
      <c r="G145" s="128">
        <v>1.97</v>
      </c>
      <c r="H145" s="128">
        <f>TRUNC(G145 * (1 + 25.71 / 100), 2)</f>
        <v>2.4700000000000002</v>
      </c>
      <c r="I145" s="128">
        <f>TRUNC(F145 * H145, 2)</f>
        <v>630.55999999999995</v>
      </c>
      <c r="J145" s="129">
        <f t="shared" si="16"/>
        <v>5.8738276738978226E-4</v>
      </c>
    </row>
    <row r="146" spans="1:10" x14ac:dyDescent="0.2">
      <c r="A146" s="125" t="s">
        <v>709</v>
      </c>
      <c r="B146" s="126">
        <v>88494</v>
      </c>
      <c r="C146" s="125" t="s">
        <v>21</v>
      </c>
      <c r="D146" s="125" t="s">
        <v>579</v>
      </c>
      <c r="E146" s="127" t="s">
        <v>32</v>
      </c>
      <c r="F146" s="126">
        <v>255.29</v>
      </c>
      <c r="G146" s="128">
        <v>16.37</v>
      </c>
      <c r="H146" s="128">
        <f>TRUNC(G146 * (1 + 25.71 / 100), 2)</f>
        <v>20.57</v>
      </c>
      <c r="I146" s="128">
        <f>TRUNC(F146 * H146, 2)</f>
        <v>5251.31</v>
      </c>
      <c r="J146" s="129">
        <f t="shared" si="16"/>
        <v>4.8917295740637497E-3</v>
      </c>
    </row>
    <row r="147" spans="1:10" ht="22.5" x14ac:dyDescent="0.2">
      <c r="A147" s="125" t="s">
        <v>947</v>
      </c>
      <c r="B147" s="126" t="s">
        <v>168</v>
      </c>
      <c r="C147" s="125" t="s">
        <v>21</v>
      </c>
      <c r="D147" s="125" t="s">
        <v>169</v>
      </c>
      <c r="E147" s="127" t="s">
        <v>32</v>
      </c>
      <c r="F147" s="126">
        <v>255.29</v>
      </c>
      <c r="G147" s="128">
        <v>13.44</v>
      </c>
      <c r="H147" s="128">
        <f>TRUNC(G147 * (1 + 25.71 / 100), 2)</f>
        <v>16.89</v>
      </c>
      <c r="I147" s="128">
        <f>TRUNC(F147 * H147, 2)</f>
        <v>4311.84</v>
      </c>
      <c r="J147" s="129">
        <f t="shared" si="16"/>
        <v>4.0165892409000873E-3</v>
      </c>
    </row>
    <row r="148" spans="1:10" x14ac:dyDescent="0.2">
      <c r="A148" s="121">
        <v>10</v>
      </c>
      <c r="B148" s="121"/>
      <c r="C148" s="121"/>
      <c r="D148" s="121" t="s">
        <v>173</v>
      </c>
      <c r="E148" s="121"/>
      <c r="F148" s="122"/>
      <c r="G148" s="121"/>
      <c r="H148" s="121"/>
      <c r="I148" s="123">
        <f>I149+I161</f>
        <v>40268.639999999999</v>
      </c>
      <c r="J148" s="124">
        <f t="shared" si="16"/>
        <v>3.7511268082692978E-2</v>
      </c>
    </row>
    <row r="149" spans="1:10" x14ac:dyDescent="0.2">
      <c r="A149" s="121" t="s">
        <v>710</v>
      </c>
      <c r="B149" s="121"/>
      <c r="C149" s="121"/>
      <c r="D149" s="121" t="s">
        <v>174</v>
      </c>
      <c r="E149" s="121"/>
      <c r="F149" s="122"/>
      <c r="G149" s="121"/>
      <c r="H149" s="121"/>
      <c r="I149" s="123">
        <f>SUM(I150:I160)</f>
        <v>36041.879999999997</v>
      </c>
      <c r="J149" s="124">
        <f t="shared" si="16"/>
        <v>3.357393303782423E-2</v>
      </c>
    </row>
    <row r="150" spans="1:10" x14ac:dyDescent="0.2">
      <c r="A150" s="125" t="s">
        <v>711</v>
      </c>
      <c r="B150" s="126" t="s">
        <v>158</v>
      </c>
      <c r="C150" s="125" t="s">
        <v>41</v>
      </c>
      <c r="D150" s="125" t="s">
        <v>175</v>
      </c>
      <c r="E150" s="127" t="s">
        <v>39</v>
      </c>
      <c r="F150" s="126">
        <v>8.1</v>
      </c>
      <c r="G150" s="128">
        <v>118.52</v>
      </c>
      <c r="H150" s="128">
        <f t="shared" ref="H150:H160" si="19">TRUNC(G150 * (1 + 25.71 / 100), 2)</f>
        <v>148.99</v>
      </c>
      <c r="I150" s="128">
        <f t="shared" ref="I150:I160" si="20">TRUNC(F150 * H150, 2)</f>
        <v>1206.81</v>
      </c>
      <c r="J150" s="129">
        <f t="shared" si="16"/>
        <v>1.124174380730879E-3</v>
      </c>
    </row>
    <row r="151" spans="1:10" x14ac:dyDescent="0.2">
      <c r="A151" s="125" t="s">
        <v>712</v>
      </c>
      <c r="B151" s="126" t="s">
        <v>176</v>
      </c>
      <c r="C151" s="125" t="s">
        <v>41</v>
      </c>
      <c r="D151" s="125" t="s">
        <v>177</v>
      </c>
      <c r="E151" s="127" t="s">
        <v>39</v>
      </c>
      <c r="F151" s="126">
        <v>6.56</v>
      </c>
      <c r="G151" s="128">
        <v>157.78</v>
      </c>
      <c r="H151" s="128">
        <f t="shared" si="19"/>
        <v>198.34</v>
      </c>
      <c r="I151" s="128">
        <f t="shared" si="20"/>
        <v>1301.1099999999999</v>
      </c>
      <c r="J151" s="129">
        <f t="shared" si="16"/>
        <v>1.2120172425756782E-3</v>
      </c>
    </row>
    <row r="152" spans="1:10" ht="22.5" x14ac:dyDescent="0.2">
      <c r="A152" s="125" t="s">
        <v>713</v>
      </c>
      <c r="B152" s="126" t="s">
        <v>178</v>
      </c>
      <c r="C152" s="125" t="s">
        <v>41</v>
      </c>
      <c r="D152" s="125" t="s">
        <v>179</v>
      </c>
      <c r="E152" s="127" t="s">
        <v>43</v>
      </c>
      <c r="F152" s="126">
        <v>2</v>
      </c>
      <c r="G152" s="128">
        <v>1752.05</v>
      </c>
      <c r="H152" s="128">
        <f t="shared" si="19"/>
        <v>2202.5</v>
      </c>
      <c r="I152" s="128">
        <f t="shared" si="20"/>
        <v>4405</v>
      </c>
      <c r="J152" s="129">
        <f t="shared" si="16"/>
        <v>4.1033701635879074E-3</v>
      </c>
    </row>
    <row r="153" spans="1:10" ht="22.5" x14ac:dyDescent="0.2">
      <c r="A153" s="125" t="s">
        <v>714</v>
      </c>
      <c r="B153" s="126" t="s">
        <v>180</v>
      </c>
      <c r="C153" s="125" t="s">
        <v>41</v>
      </c>
      <c r="D153" s="125" t="s">
        <v>181</v>
      </c>
      <c r="E153" s="127" t="s">
        <v>43</v>
      </c>
      <c r="F153" s="126">
        <v>2</v>
      </c>
      <c r="G153" s="128">
        <v>865.32</v>
      </c>
      <c r="H153" s="128">
        <f t="shared" si="19"/>
        <v>1087.79</v>
      </c>
      <c r="I153" s="128">
        <f t="shared" si="20"/>
        <v>2175.58</v>
      </c>
      <c r="J153" s="129">
        <f t="shared" si="16"/>
        <v>2.0266084132800409E-3</v>
      </c>
    </row>
    <row r="154" spans="1:10" ht="22.5" x14ac:dyDescent="0.2">
      <c r="A154" s="125" t="s">
        <v>715</v>
      </c>
      <c r="B154" s="126" t="s">
        <v>182</v>
      </c>
      <c r="C154" s="125" t="s">
        <v>41</v>
      </c>
      <c r="D154" s="125" t="s">
        <v>183</v>
      </c>
      <c r="E154" s="127" t="s">
        <v>43</v>
      </c>
      <c r="F154" s="126">
        <v>2</v>
      </c>
      <c r="G154" s="128">
        <v>1997.54</v>
      </c>
      <c r="H154" s="128">
        <f t="shared" si="19"/>
        <v>2511.1</v>
      </c>
      <c r="I154" s="128">
        <f t="shared" si="20"/>
        <v>5022.2</v>
      </c>
      <c r="J154" s="129">
        <f t="shared" si="16"/>
        <v>4.6783077492783629E-3</v>
      </c>
    </row>
    <row r="155" spans="1:10" ht="22.5" x14ac:dyDescent="0.2">
      <c r="A155" s="125" t="s">
        <v>716</v>
      </c>
      <c r="B155" s="126" t="s">
        <v>184</v>
      </c>
      <c r="C155" s="125" t="s">
        <v>41</v>
      </c>
      <c r="D155" s="125" t="s">
        <v>185</v>
      </c>
      <c r="E155" s="127" t="s">
        <v>43</v>
      </c>
      <c r="F155" s="126">
        <v>1</v>
      </c>
      <c r="G155" s="128">
        <v>4543.6499999999996</v>
      </c>
      <c r="H155" s="128">
        <f t="shared" si="19"/>
        <v>5711.82</v>
      </c>
      <c r="I155" s="128">
        <f t="shared" si="20"/>
        <v>5711.82</v>
      </c>
      <c r="J155" s="129">
        <f t="shared" si="16"/>
        <v>5.3207064172042405E-3</v>
      </c>
    </row>
    <row r="156" spans="1:10" ht="22.5" x14ac:dyDescent="0.2">
      <c r="A156" s="125" t="s">
        <v>717</v>
      </c>
      <c r="B156" s="126" t="s">
        <v>187</v>
      </c>
      <c r="C156" s="125" t="s">
        <v>41</v>
      </c>
      <c r="D156" s="125" t="s">
        <v>188</v>
      </c>
      <c r="E156" s="127" t="s">
        <v>43</v>
      </c>
      <c r="F156" s="126">
        <v>5</v>
      </c>
      <c r="G156" s="128">
        <v>887.97</v>
      </c>
      <c r="H156" s="128">
        <f t="shared" si="19"/>
        <v>1116.26</v>
      </c>
      <c r="I156" s="128">
        <f t="shared" si="20"/>
        <v>5581.3</v>
      </c>
      <c r="J156" s="129">
        <f t="shared" si="16"/>
        <v>5.199123698985968E-3</v>
      </c>
    </row>
    <row r="157" spans="1:10" ht="22.5" x14ac:dyDescent="0.2">
      <c r="A157" s="125" t="s">
        <v>718</v>
      </c>
      <c r="B157" s="126" t="s">
        <v>189</v>
      </c>
      <c r="C157" s="125" t="s">
        <v>41</v>
      </c>
      <c r="D157" s="125" t="s">
        <v>190</v>
      </c>
      <c r="E157" s="127" t="s">
        <v>43</v>
      </c>
      <c r="F157" s="126">
        <v>2</v>
      </c>
      <c r="G157" s="128">
        <v>1268.53</v>
      </c>
      <c r="H157" s="128">
        <f t="shared" si="19"/>
        <v>1594.66</v>
      </c>
      <c r="I157" s="128">
        <f t="shared" si="20"/>
        <v>3189.32</v>
      </c>
      <c r="J157" s="129">
        <f t="shared" si="16"/>
        <v>2.9709331509952751E-3</v>
      </c>
    </row>
    <row r="158" spans="1:10" ht="22.5" x14ac:dyDescent="0.2">
      <c r="A158" s="125" t="s">
        <v>719</v>
      </c>
      <c r="B158" s="126" t="s">
        <v>191</v>
      </c>
      <c r="C158" s="125" t="s">
        <v>41</v>
      </c>
      <c r="D158" s="125" t="s">
        <v>192</v>
      </c>
      <c r="E158" s="127" t="s">
        <v>43</v>
      </c>
      <c r="F158" s="126">
        <v>1</v>
      </c>
      <c r="G158" s="128">
        <v>255.2</v>
      </c>
      <c r="H158" s="128">
        <f t="shared" si="19"/>
        <v>320.81</v>
      </c>
      <c r="I158" s="128">
        <f t="shared" si="20"/>
        <v>320.81</v>
      </c>
      <c r="J158" s="129">
        <f t="shared" si="16"/>
        <v>2.9884272013181308E-4</v>
      </c>
    </row>
    <row r="159" spans="1:10" ht="22.5" x14ac:dyDescent="0.2">
      <c r="A159" s="125" t="s">
        <v>720</v>
      </c>
      <c r="B159" s="126" t="s">
        <v>193</v>
      </c>
      <c r="C159" s="125" t="s">
        <v>41</v>
      </c>
      <c r="D159" s="125" t="s">
        <v>194</v>
      </c>
      <c r="E159" s="127" t="s">
        <v>43</v>
      </c>
      <c r="F159" s="126">
        <v>1</v>
      </c>
      <c r="G159" s="128">
        <v>634.26</v>
      </c>
      <c r="H159" s="128">
        <f t="shared" si="19"/>
        <v>797.32</v>
      </c>
      <c r="I159" s="128">
        <f t="shared" si="20"/>
        <v>797.32</v>
      </c>
      <c r="J159" s="129">
        <f t="shared" si="16"/>
        <v>7.4272397249305574E-4</v>
      </c>
    </row>
    <row r="160" spans="1:10" ht="22.5" x14ac:dyDescent="0.2">
      <c r="A160" s="125" t="s">
        <v>721</v>
      </c>
      <c r="B160" s="126" t="s">
        <v>195</v>
      </c>
      <c r="C160" s="125" t="s">
        <v>41</v>
      </c>
      <c r="D160" s="125" t="s">
        <v>196</v>
      </c>
      <c r="E160" s="127" t="s">
        <v>43</v>
      </c>
      <c r="F160" s="126">
        <v>1</v>
      </c>
      <c r="G160" s="128">
        <v>5035.8900000000003</v>
      </c>
      <c r="H160" s="128">
        <f t="shared" si="19"/>
        <v>6330.61</v>
      </c>
      <c r="I160" s="128">
        <f t="shared" si="20"/>
        <v>6330.61</v>
      </c>
      <c r="J160" s="129">
        <f t="shared" si="16"/>
        <v>5.8971251285610087E-3</v>
      </c>
    </row>
    <row r="161" spans="1:10" x14ac:dyDescent="0.2">
      <c r="A161" s="125" t="s">
        <v>722</v>
      </c>
      <c r="B161" s="121"/>
      <c r="C161" s="121"/>
      <c r="D161" s="121" t="s">
        <v>197</v>
      </c>
      <c r="E161" s="121"/>
      <c r="F161" s="122"/>
      <c r="G161" s="121"/>
      <c r="H161" s="121"/>
      <c r="I161" s="123">
        <f>I162</f>
        <v>4226.76</v>
      </c>
      <c r="J161" s="124">
        <f t="shared" si="16"/>
        <v>3.937335044868746E-3</v>
      </c>
    </row>
    <row r="162" spans="1:10" ht="33.75" x14ac:dyDescent="0.2">
      <c r="A162" s="125" t="s">
        <v>723</v>
      </c>
      <c r="B162" s="126" t="s">
        <v>198</v>
      </c>
      <c r="C162" s="125" t="s">
        <v>41</v>
      </c>
      <c r="D162" s="125" t="s">
        <v>199</v>
      </c>
      <c r="E162" s="127" t="s">
        <v>43</v>
      </c>
      <c r="F162" s="126">
        <v>4</v>
      </c>
      <c r="G162" s="128">
        <v>840.58</v>
      </c>
      <c r="H162" s="128">
        <f>TRUNC(G162 * (1 + 25.71 / 100), 2)</f>
        <v>1056.69</v>
      </c>
      <c r="I162" s="128">
        <f>TRUNC(F162 * H162, 2)</f>
        <v>4226.76</v>
      </c>
      <c r="J162" s="129">
        <f t="shared" si="16"/>
        <v>3.937335044868746E-3</v>
      </c>
    </row>
    <row r="163" spans="1:10" x14ac:dyDescent="0.2">
      <c r="A163" s="121">
        <v>11</v>
      </c>
      <c r="B163" s="121"/>
      <c r="C163" s="121"/>
      <c r="D163" s="121" t="s">
        <v>200</v>
      </c>
      <c r="E163" s="121"/>
      <c r="F163" s="122"/>
      <c r="G163" s="121"/>
      <c r="H163" s="121"/>
      <c r="I163" s="123">
        <f>I164+I168+I171+I175+I179+I183</f>
        <v>29664.959999999999</v>
      </c>
      <c r="J163" s="124">
        <f t="shared" si="16"/>
        <v>2.7633668959824911E-2</v>
      </c>
    </row>
    <row r="164" spans="1:10" x14ac:dyDescent="0.2">
      <c r="A164" s="121" t="s">
        <v>725</v>
      </c>
      <c r="B164" s="121"/>
      <c r="C164" s="121"/>
      <c r="D164" s="121" t="s">
        <v>201</v>
      </c>
      <c r="E164" s="121"/>
      <c r="F164" s="122"/>
      <c r="G164" s="121"/>
      <c r="H164" s="121"/>
      <c r="I164" s="123">
        <f>SUM(I165:I167)</f>
        <v>8476.6</v>
      </c>
      <c r="J164" s="124">
        <f t="shared" si="16"/>
        <v>7.8961697000384246E-3</v>
      </c>
    </row>
    <row r="165" spans="1:10" x14ac:dyDescent="0.2">
      <c r="A165" s="125" t="s">
        <v>726</v>
      </c>
      <c r="B165" s="126" t="s">
        <v>202</v>
      </c>
      <c r="C165" s="125" t="s">
        <v>21</v>
      </c>
      <c r="D165" s="125" t="s">
        <v>203</v>
      </c>
      <c r="E165" s="127" t="s">
        <v>32</v>
      </c>
      <c r="F165" s="126">
        <f>300.55-49.54</f>
        <v>251.01000000000002</v>
      </c>
      <c r="G165" s="128">
        <v>1.66</v>
      </c>
      <c r="H165" s="128">
        <f>TRUNC(G165 * (1 + 25.71 / 100), 2)</f>
        <v>2.08</v>
      </c>
      <c r="I165" s="128">
        <f>TRUNC(F165 * H165, 2)</f>
        <v>522.1</v>
      </c>
      <c r="J165" s="129">
        <f t="shared" si="16"/>
        <v>4.86349503384619E-4</v>
      </c>
    </row>
    <row r="166" spans="1:10" x14ac:dyDescent="0.2">
      <c r="A166" s="125" t="s">
        <v>727</v>
      </c>
      <c r="B166" s="126" t="s">
        <v>204</v>
      </c>
      <c r="C166" s="125" t="s">
        <v>21</v>
      </c>
      <c r="D166" s="125" t="s">
        <v>205</v>
      </c>
      <c r="E166" s="127" t="s">
        <v>32</v>
      </c>
      <c r="F166" s="126">
        <f t="shared" ref="F166:F167" si="21">300.55-49.54</f>
        <v>251.01000000000002</v>
      </c>
      <c r="G166" s="128">
        <v>13.22</v>
      </c>
      <c r="H166" s="128">
        <f>TRUNC(G166 * (1 + 25.71 / 100), 2)</f>
        <v>16.61</v>
      </c>
      <c r="I166" s="128">
        <f>TRUNC(F166 * H166, 2)</f>
        <v>4169.2700000000004</v>
      </c>
      <c r="J166" s="129">
        <f t="shared" si="16"/>
        <v>3.8837816394874363E-3</v>
      </c>
    </row>
    <row r="167" spans="1:10" x14ac:dyDescent="0.2">
      <c r="A167" s="125" t="s">
        <v>728</v>
      </c>
      <c r="B167" s="126" t="s">
        <v>206</v>
      </c>
      <c r="C167" s="125" t="s">
        <v>21</v>
      </c>
      <c r="D167" s="125" t="s">
        <v>207</v>
      </c>
      <c r="E167" s="127" t="s">
        <v>32</v>
      </c>
      <c r="F167" s="126">
        <f t="shared" si="21"/>
        <v>251.01000000000002</v>
      </c>
      <c r="G167" s="128">
        <v>12</v>
      </c>
      <c r="H167" s="128">
        <f>TRUNC(G167 * (1 + 25.71 / 100), 2)</f>
        <v>15.08</v>
      </c>
      <c r="I167" s="128">
        <f>TRUNC(F167 * H167, 2)</f>
        <v>3785.23</v>
      </c>
      <c r="J167" s="129">
        <f t="shared" si="16"/>
        <v>3.526038557166369E-3</v>
      </c>
    </row>
    <row r="168" spans="1:10" x14ac:dyDescent="0.2">
      <c r="A168" s="121" t="s">
        <v>729</v>
      </c>
      <c r="B168" s="121"/>
      <c r="C168" s="121"/>
      <c r="D168" s="121" t="s">
        <v>208</v>
      </c>
      <c r="E168" s="121"/>
      <c r="F168" s="122"/>
      <c r="G168" s="121"/>
      <c r="H168" s="121"/>
      <c r="I168" s="123">
        <f>SUM(I169:I170)</f>
        <v>348</v>
      </c>
      <c r="J168" s="124">
        <f t="shared" si="16"/>
        <v>3.241709005513262E-4</v>
      </c>
    </row>
    <row r="169" spans="1:10" x14ac:dyDescent="0.2">
      <c r="A169" s="125" t="s">
        <v>730</v>
      </c>
      <c r="B169" s="126" t="s">
        <v>202</v>
      </c>
      <c r="C169" s="125" t="s">
        <v>21</v>
      </c>
      <c r="D169" s="125" t="s">
        <v>203</v>
      </c>
      <c r="E169" s="127" t="s">
        <v>32</v>
      </c>
      <c r="F169" s="126">
        <v>20.28</v>
      </c>
      <c r="G169" s="128">
        <v>1.66</v>
      </c>
      <c r="H169" s="128">
        <f>TRUNC(G169 * (1 + 25.71 / 100), 2)</f>
        <v>2.08</v>
      </c>
      <c r="I169" s="128">
        <f>TRUNC(F169 * H169, 2)</f>
        <v>42.18</v>
      </c>
      <c r="J169" s="129">
        <f t="shared" ref="J169:J222" si="22">I169 / 1073507.83</f>
        <v>3.9291748808203846E-5</v>
      </c>
    </row>
    <row r="170" spans="1:10" x14ac:dyDescent="0.2">
      <c r="A170" s="125" t="s">
        <v>731</v>
      </c>
      <c r="B170" s="126" t="s">
        <v>206</v>
      </c>
      <c r="C170" s="125" t="s">
        <v>21</v>
      </c>
      <c r="D170" s="125" t="s">
        <v>207</v>
      </c>
      <c r="E170" s="127" t="s">
        <v>32</v>
      </c>
      <c r="F170" s="126">
        <v>20.28</v>
      </c>
      <c r="G170" s="128">
        <v>12</v>
      </c>
      <c r="H170" s="128">
        <f>TRUNC(G170 * (1 + 25.71 / 100), 2)</f>
        <v>15.08</v>
      </c>
      <c r="I170" s="128">
        <f>TRUNC(F170 * H170, 2)</f>
        <v>305.82</v>
      </c>
      <c r="J170" s="129">
        <f t="shared" si="22"/>
        <v>2.8487915174312233E-4</v>
      </c>
    </row>
    <row r="171" spans="1:10" x14ac:dyDescent="0.2">
      <c r="A171" s="121" t="s">
        <v>732</v>
      </c>
      <c r="B171" s="121"/>
      <c r="C171" s="121"/>
      <c r="D171" s="121" t="s">
        <v>209</v>
      </c>
      <c r="E171" s="121"/>
      <c r="F171" s="122"/>
      <c r="G171" s="121"/>
      <c r="H171" s="121"/>
      <c r="I171" s="123">
        <f>SUM(I172:I174)</f>
        <v>9356.18</v>
      </c>
      <c r="J171" s="124">
        <f t="shared" si="22"/>
        <v>8.7155209664376634E-3</v>
      </c>
    </row>
    <row r="172" spans="1:10" x14ac:dyDescent="0.2">
      <c r="A172" s="125" t="s">
        <v>733</v>
      </c>
      <c r="B172" s="126" t="s">
        <v>202</v>
      </c>
      <c r="C172" s="125" t="s">
        <v>21</v>
      </c>
      <c r="D172" s="125" t="s">
        <v>203</v>
      </c>
      <c r="E172" s="127" t="s">
        <v>32</v>
      </c>
      <c r="F172" s="126">
        <f>354.6-49.54</f>
        <v>305.06</v>
      </c>
      <c r="G172" s="128">
        <v>1.66</v>
      </c>
      <c r="H172" s="128">
        <f>TRUNC(G172 * (1 + 25.71 / 100), 2)</f>
        <v>2.08</v>
      </c>
      <c r="I172" s="128">
        <f>TRUNC(F172 * H172, 2)</f>
        <v>634.52</v>
      </c>
      <c r="J172" s="129">
        <f t="shared" si="22"/>
        <v>5.9107160867191808E-4</v>
      </c>
    </row>
    <row r="173" spans="1:10" x14ac:dyDescent="0.2">
      <c r="A173" s="125" t="s">
        <v>734</v>
      </c>
      <c r="B173" s="126" t="s">
        <v>210</v>
      </c>
      <c r="C173" s="125" t="s">
        <v>21</v>
      </c>
      <c r="D173" s="125" t="s">
        <v>211</v>
      </c>
      <c r="E173" s="127" t="s">
        <v>32</v>
      </c>
      <c r="F173" s="126">
        <f t="shared" ref="F173:F174" si="23">354.6-49.54</f>
        <v>305.06</v>
      </c>
      <c r="G173" s="128">
        <v>10.75</v>
      </c>
      <c r="H173" s="128">
        <f>TRUNC(G173 * (1 + 25.71 / 100), 2)</f>
        <v>13.51</v>
      </c>
      <c r="I173" s="128">
        <f>TRUNC(F173 * H173, 2)</f>
        <v>4121.3599999999997</v>
      </c>
      <c r="J173" s="129">
        <f t="shared" si="22"/>
        <v>3.8391522491270503E-3</v>
      </c>
    </row>
    <row r="174" spans="1:10" x14ac:dyDescent="0.2">
      <c r="A174" s="125" t="s">
        <v>735</v>
      </c>
      <c r="B174" s="126" t="s">
        <v>206</v>
      </c>
      <c r="C174" s="125" t="s">
        <v>21</v>
      </c>
      <c r="D174" s="125" t="s">
        <v>207</v>
      </c>
      <c r="E174" s="127" t="s">
        <v>32</v>
      </c>
      <c r="F174" s="126">
        <f t="shared" si="23"/>
        <v>305.06</v>
      </c>
      <c r="G174" s="128">
        <v>12</v>
      </c>
      <c r="H174" s="128">
        <f>TRUNC(G174 * (1 + 25.71 / 100), 2)</f>
        <v>15.08</v>
      </c>
      <c r="I174" s="128">
        <f>TRUNC(F174 * H174, 2)</f>
        <v>4600.3</v>
      </c>
      <c r="J174" s="129">
        <f t="shared" si="22"/>
        <v>4.2852971086386948E-3</v>
      </c>
    </row>
    <row r="175" spans="1:10" x14ac:dyDescent="0.2">
      <c r="A175" s="121" t="s">
        <v>736</v>
      </c>
      <c r="B175" s="121"/>
      <c r="C175" s="121"/>
      <c r="D175" s="121" t="s">
        <v>212</v>
      </c>
      <c r="E175" s="121"/>
      <c r="F175" s="122"/>
      <c r="G175" s="121"/>
      <c r="H175" s="121"/>
      <c r="I175" s="123">
        <f>SUM(I176:I178)</f>
        <v>1115.51</v>
      </c>
      <c r="J175" s="124">
        <f t="shared" si="22"/>
        <v>1.0391260956149708E-3</v>
      </c>
    </row>
    <row r="176" spans="1:10" x14ac:dyDescent="0.2">
      <c r="A176" s="125" t="s">
        <v>737</v>
      </c>
      <c r="B176" s="126" t="s">
        <v>165</v>
      </c>
      <c r="C176" s="125" t="s">
        <v>21</v>
      </c>
      <c r="D176" s="125" t="s">
        <v>213</v>
      </c>
      <c r="E176" s="127" t="s">
        <v>32</v>
      </c>
      <c r="F176" s="126">
        <v>23.47</v>
      </c>
      <c r="G176" s="128">
        <v>1.97</v>
      </c>
      <c r="H176" s="128">
        <f>TRUNC(G176 * (1 + 25.71 / 100), 2)</f>
        <v>2.4700000000000002</v>
      </c>
      <c r="I176" s="128">
        <f>TRUNC(F176 * H176, 2)</f>
        <v>57.97</v>
      </c>
      <c r="J176" s="129">
        <f t="shared" si="22"/>
        <v>5.4000537657932124E-5</v>
      </c>
    </row>
    <row r="177" spans="1:10" x14ac:dyDescent="0.2">
      <c r="A177" s="125" t="s">
        <v>738</v>
      </c>
      <c r="B177" s="126" t="s">
        <v>167</v>
      </c>
      <c r="C177" s="125" t="s">
        <v>21</v>
      </c>
      <c r="D177" s="125" t="s">
        <v>214</v>
      </c>
      <c r="E177" s="127" t="s">
        <v>32</v>
      </c>
      <c r="F177" s="126">
        <v>23.47</v>
      </c>
      <c r="G177" s="128">
        <v>22.41</v>
      </c>
      <c r="H177" s="128">
        <f>TRUNC(G177 * (1 + 25.71 / 100), 2)</f>
        <v>28.17</v>
      </c>
      <c r="I177" s="128">
        <f>TRUNC(F177 * H177, 2)</f>
        <v>661.14</v>
      </c>
      <c r="J177" s="129">
        <f t="shared" si="22"/>
        <v>6.1586881951294188E-4</v>
      </c>
    </row>
    <row r="178" spans="1:10" x14ac:dyDescent="0.2">
      <c r="A178" s="125" t="s">
        <v>739</v>
      </c>
      <c r="B178" s="126" t="s">
        <v>168</v>
      </c>
      <c r="C178" s="125" t="s">
        <v>21</v>
      </c>
      <c r="D178" s="125" t="s">
        <v>215</v>
      </c>
      <c r="E178" s="127" t="s">
        <v>32</v>
      </c>
      <c r="F178" s="126">
        <v>23.47</v>
      </c>
      <c r="G178" s="128">
        <v>13.44</v>
      </c>
      <c r="H178" s="128">
        <f>TRUNC(G178 * (1 + 25.71 / 100), 2)</f>
        <v>16.89</v>
      </c>
      <c r="I178" s="128">
        <f>TRUNC(F178 * H178, 2)</f>
        <v>396.4</v>
      </c>
      <c r="J178" s="129">
        <f t="shared" si="22"/>
        <v>3.6925673844409682E-4</v>
      </c>
    </row>
    <row r="179" spans="1:10" x14ac:dyDescent="0.2">
      <c r="A179" s="121" t="s">
        <v>740</v>
      </c>
      <c r="B179" s="121"/>
      <c r="C179" s="121"/>
      <c r="D179" s="121" t="s">
        <v>216</v>
      </c>
      <c r="E179" s="121"/>
      <c r="F179" s="122"/>
      <c r="G179" s="121"/>
      <c r="H179" s="121"/>
      <c r="I179" s="123">
        <f>SUM(I180:I182)</f>
        <v>8963.61</v>
      </c>
      <c r="J179" s="124">
        <f t="shared" si="22"/>
        <v>8.3498319709507853E-3</v>
      </c>
    </row>
    <row r="180" spans="1:10" x14ac:dyDescent="0.2">
      <c r="A180" s="125" t="s">
        <v>741</v>
      </c>
      <c r="B180" s="126" t="s">
        <v>202</v>
      </c>
      <c r="C180" s="125" t="s">
        <v>21</v>
      </c>
      <c r="D180" s="125" t="s">
        <v>203</v>
      </c>
      <c r="E180" s="127" t="s">
        <v>32</v>
      </c>
      <c r="F180" s="126">
        <f>341.8-49.54</f>
        <v>292.26</v>
      </c>
      <c r="G180" s="128">
        <v>1.66</v>
      </c>
      <c r="H180" s="128">
        <f>TRUNC(G180 * (1 + 25.71 / 100), 2)</f>
        <v>2.08</v>
      </c>
      <c r="I180" s="128">
        <f>TRUNC(F180 * H180, 2)</f>
        <v>607.9</v>
      </c>
      <c r="J180" s="129">
        <f t="shared" si="22"/>
        <v>5.6627439783089417E-4</v>
      </c>
    </row>
    <row r="181" spans="1:10" x14ac:dyDescent="0.2">
      <c r="A181" s="125" t="s">
        <v>742</v>
      </c>
      <c r="B181" s="126" t="s">
        <v>210</v>
      </c>
      <c r="C181" s="125" t="s">
        <v>21</v>
      </c>
      <c r="D181" s="125" t="s">
        <v>211</v>
      </c>
      <c r="E181" s="127" t="s">
        <v>32</v>
      </c>
      <c r="F181" s="126">
        <f t="shared" ref="F181:F182" si="24">341.8-49.54</f>
        <v>292.26</v>
      </c>
      <c r="G181" s="128">
        <v>10.75</v>
      </c>
      <c r="H181" s="128">
        <f>TRUNC(G181 * (1 + 25.71 / 100), 2)</f>
        <v>13.51</v>
      </c>
      <c r="I181" s="128">
        <f>TRUNC(F181 * H181, 2)</f>
        <v>3948.43</v>
      </c>
      <c r="J181" s="129">
        <f t="shared" si="22"/>
        <v>3.6780635312180254E-3</v>
      </c>
    </row>
    <row r="182" spans="1:10" x14ac:dyDescent="0.2">
      <c r="A182" s="125" t="s">
        <v>743</v>
      </c>
      <c r="B182" s="126" t="s">
        <v>206</v>
      </c>
      <c r="C182" s="125" t="s">
        <v>21</v>
      </c>
      <c r="D182" s="125" t="s">
        <v>207</v>
      </c>
      <c r="E182" s="127" t="s">
        <v>32</v>
      </c>
      <c r="F182" s="126">
        <f t="shared" si="24"/>
        <v>292.26</v>
      </c>
      <c r="G182" s="128">
        <v>12</v>
      </c>
      <c r="H182" s="128">
        <f>TRUNC(G182 * (1 + 25.71 / 100), 2)</f>
        <v>15.08</v>
      </c>
      <c r="I182" s="128">
        <f>TRUNC(F182 * H182, 2)</f>
        <v>4407.28</v>
      </c>
      <c r="J182" s="129">
        <f t="shared" si="22"/>
        <v>4.1054940419018643E-3</v>
      </c>
    </row>
    <row r="183" spans="1:10" x14ac:dyDescent="0.2">
      <c r="A183" s="121" t="s">
        <v>744</v>
      </c>
      <c r="B183" s="121"/>
      <c r="C183" s="121"/>
      <c r="D183" s="121" t="s">
        <v>217</v>
      </c>
      <c r="E183" s="121"/>
      <c r="F183" s="122"/>
      <c r="G183" s="121"/>
      <c r="H183" s="121"/>
      <c r="I183" s="123">
        <f>SUM(I184:I185)</f>
        <v>1405.06</v>
      </c>
      <c r="J183" s="124">
        <f t="shared" si="22"/>
        <v>1.3088493262317423E-3</v>
      </c>
    </row>
    <row r="184" spans="1:10" x14ac:dyDescent="0.2">
      <c r="A184" s="125" t="s">
        <v>745</v>
      </c>
      <c r="B184" s="126" t="s">
        <v>202</v>
      </c>
      <c r="C184" s="125" t="s">
        <v>21</v>
      </c>
      <c r="D184" s="125" t="s">
        <v>203</v>
      </c>
      <c r="E184" s="127" t="s">
        <v>32</v>
      </c>
      <c r="F184" s="126">
        <v>81.88</v>
      </c>
      <c r="G184" s="128">
        <v>1.66</v>
      </c>
      <c r="H184" s="128">
        <f>TRUNC(G184 * (1 + 25.71 / 100), 2)</f>
        <v>2.08</v>
      </c>
      <c r="I184" s="128">
        <f>TRUNC(F184 * H184, 2)</f>
        <v>170.31</v>
      </c>
      <c r="J184" s="129">
        <f t="shared" si="22"/>
        <v>1.5864812089912749E-4</v>
      </c>
    </row>
    <row r="185" spans="1:10" x14ac:dyDescent="0.2">
      <c r="A185" s="125" t="s">
        <v>746</v>
      </c>
      <c r="B185" s="126" t="s">
        <v>206</v>
      </c>
      <c r="C185" s="125" t="s">
        <v>21</v>
      </c>
      <c r="D185" s="125" t="s">
        <v>207</v>
      </c>
      <c r="E185" s="127" t="s">
        <v>32</v>
      </c>
      <c r="F185" s="126">
        <v>81.88</v>
      </c>
      <c r="G185" s="128">
        <v>12</v>
      </c>
      <c r="H185" s="128">
        <f>TRUNC(G185 * (1 + 25.71 / 100), 2)</f>
        <v>15.08</v>
      </c>
      <c r="I185" s="128">
        <f>TRUNC(F185 * H185, 2)</f>
        <v>1234.75</v>
      </c>
      <c r="J185" s="129">
        <f t="shared" si="22"/>
        <v>1.1502012053326151E-3</v>
      </c>
    </row>
    <row r="186" spans="1:10" x14ac:dyDescent="0.2">
      <c r="A186" s="121">
        <v>12</v>
      </c>
      <c r="B186" s="121"/>
      <c r="C186" s="121"/>
      <c r="D186" s="121" t="s">
        <v>218</v>
      </c>
      <c r="E186" s="121"/>
      <c r="F186" s="122"/>
      <c r="G186" s="121"/>
      <c r="H186" s="121"/>
      <c r="I186" s="123">
        <f>SUM(I187:I196)</f>
        <v>12511.789999999997</v>
      </c>
      <c r="J186" s="124">
        <f t="shared" si="22"/>
        <v>1.1655052390255967E-2</v>
      </c>
    </row>
    <row r="187" spans="1:10" ht="22.5" x14ac:dyDescent="0.2">
      <c r="A187" s="125" t="s">
        <v>747</v>
      </c>
      <c r="B187" s="126" t="s">
        <v>219</v>
      </c>
      <c r="C187" s="125" t="s">
        <v>21</v>
      </c>
      <c r="D187" s="125" t="s">
        <v>220</v>
      </c>
      <c r="E187" s="127" t="s">
        <v>43</v>
      </c>
      <c r="F187" s="126">
        <v>2</v>
      </c>
      <c r="G187" s="128">
        <v>511.04</v>
      </c>
      <c r="H187" s="128">
        <f t="shared" ref="H187:H196" si="25">TRUNC(G187 * (1 + 25.71 / 100), 2)</f>
        <v>642.41999999999996</v>
      </c>
      <c r="I187" s="128">
        <f t="shared" ref="I187:I196" si="26">TRUNC(F187 * H187, 2)</f>
        <v>1284.8399999999999</v>
      </c>
      <c r="J187" s="129">
        <f t="shared" si="22"/>
        <v>1.1968613214493272E-3</v>
      </c>
    </row>
    <row r="188" spans="1:10" x14ac:dyDescent="0.2">
      <c r="A188" s="125" t="s">
        <v>748</v>
      </c>
      <c r="B188" s="126" t="s">
        <v>221</v>
      </c>
      <c r="C188" s="125" t="s">
        <v>21</v>
      </c>
      <c r="D188" s="125" t="s">
        <v>222</v>
      </c>
      <c r="E188" s="127" t="s">
        <v>43</v>
      </c>
      <c r="F188" s="126">
        <v>6</v>
      </c>
      <c r="G188" s="128">
        <v>27.59</v>
      </c>
      <c r="H188" s="128">
        <f t="shared" si="25"/>
        <v>34.68</v>
      </c>
      <c r="I188" s="128">
        <f t="shared" si="26"/>
        <v>208.08</v>
      </c>
      <c r="J188" s="129">
        <f t="shared" si="22"/>
        <v>1.9383184191586195E-4</v>
      </c>
    </row>
    <row r="189" spans="1:10" ht="22.5" x14ac:dyDescent="0.2">
      <c r="A189" s="125" t="s">
        <v>749</v>
      </c>
      <c r="B189" s="126" t="s">
        <v>223</v>
      </c>
      <c r="C189" s="125" t="s">
        <v>21</v>
      </c>
      <c r="D189" s="125" t="s">
        <v>224</v>
      </c>
      <c r="E189" s="127" t="s">
        <v>43</v>
      </c>
      <c r="F189" s="126">
        <v>6</v>
      </c>
      <c r="G189" s="128">
        <v>7.9</v>
      </c>
      <c r="H189" s="128">
        <f t="shared" si="25"/>
        <v>9.93</v>
      </c>
      <c r="I189" s="128">
        <f t="shared" si="26"/>
        <v>59.58</v>
      </c>
      <c r="J189" s="129">
        <f t="shared" si="22"/>
        <v>5.5500293835770156E-5</v>
      </c>
    </row>
    <row r="190" spans="1:10" ht="22.5" x14ac:dyDescent="0.2">
      <c r="A190" s="125" t="s">
        <v>750</v>
      </c>
      <c r="B190" s="126" t="s">
        <v>225</v>
      </c>
      <c r="C190" s="125" t="s">
        <v>21</v>
      </c>
      <c r="D190" s="125" t="s">
        <v>226</v>
      </c>
      <c r="E190" s="127" t="s">
        <v>43</v>
      </c>
      <c r="F190" s="126">
        <v>5</v>
      </c>
      <c r="G190" s="128">
        <v>418.35</v>
      </c>
      <c r="H190" s="128">
        <f t="shared" si="25"/>
        <v>525.9</v>
      </c>
      <c r="I190" s="128">
        <f t="shared" si="26"/>
        <v>2629.5</v>
      </c>
      <c r="J190" s="129">
        <f t="shared" si="22"/>
        <v>2.4494465028727362E-3</v>
      </c>
    </row>
    <row r="191" spans="1:10" x14ac:dyDescent="0.2">
      <c r="A191" s="125" t="s">
        <v>751</v>
      </c>
      <c r="B191" s="126" t="s">
        <v>227</v>
      </c>
      <c r="C191" s="125" t="s">
        <v>21</v>
      </c>
      <c r="D191" s="125" t="s">
        <v>228</v>
      </c>
      <c r="E191" s="127" t="s">
        <v>43</v>
      </c>
      <c r="F191" s="126">
        <v>5</v>
      </c>
      <c r="G191" s="128">
        <v>45.5</v>
      </c>
      <c r="H191" s="128">
        <f t="shared" si="25"/>
        <v>57.19</v>
      </c>
      <c r="I191" s="128">
        <f t="shared" si="26"/>
        <v>285.95</v>
      </c>
      <c r="J191" s="129">
        <f t="shared" si="22"/>
        <v>2.6636973854210266E-4</v>
      </c>
    </row>
    <row r="192" spans="1:10" ht="22.5" x14ac:dyDescent="0.2">
      <c r="A192" s="125" t="s">
        <v>752</v>
      </c>
      <c r="B192" s="126" t="s">
        <v>229</v>
      </c>
      <c r="C192" s="125" t="s">
        <v>41</v>
      </c>
      <c r="D192" s="125" t="s">
        <v>230</v>
      </c>
      <c r="E192" s="127" t="s">
        <v>43</v>
      </c>
      <c r="F192" s="126">
        <v>4</v>
      </c>
      <c r="G192" s="128">
        <v>136.41</v>
      </c>
      <c r="H192" s="128">
        <f t="shared" si="25"/>
        <v>171.48</v>
      </c>
      <c r="I192" s="128">
        <f t="shared" si="26"/>
        <v>685.92</v>
      </c>
      <c r="J192" s="129">
        <f t="shared" si="22"/>
        <v>6.3895202329357944E-4</v>
      </c>
    </row>
    <row r="193" spans="1:10" ht="22.5" x14ac:dyDescent="0.2">
      <c r="A193" s="125" t="s">
        <v>753</v>
      </c>
      <c r="B193" s="126" t="s">
        <v>231</v>
      </c>
      <c r="C193" s="125" t="s">
        <v>41</v>
      </c>
      <c r="D193" s="125" t="s">
        <v>232</v>
      </c>
      <c r="E193" s="127" t="s">
        <v>32</v>
      </c>
      <c r="F193" s="126">
        <f>5.03-(0.5*0.6*2)</f>
        <v>4.4300000000000006</v>
      </c>
      <c r="G193" s="128">
        <v>788.88</v>
      </c>
      <c r="H193" s="128">
        <f t="shared" si="25"/>
        <v>991.7</v>
      </c>
      <c r="I193" s="128">
        <f t="shared" si="26"/>
        <v>4393.2299999999996</v>
      </c>
      <c r="J193" s="129">
        <f t="shared" si="22"/>
        <v>4.0924061075548928E-3</v>
      </c>
    </row>
    <row r="194" spans="1:10" ht="22.5" x14ac:dyDescent="0.2">
      <c r="A194" s="125" t="s">
        <v>754</v>
      </c>
      <c r="B194" s="126" t="s">
        <v>233</v>
      </c>
      <c r="C194" s="125" t="s">
        <v>21</v>
      </c>
      <c r="D194" s="125" t="s">
        <v>234</v>
      </c>
      <c r="E194" s="127" t="s">
        <v>43</v>
      </c>
      <c r="F194" s="126">
        <v>6</v>
      </c>
      <c r="G194" s="128">
        <v>123.57</v>
      </c>
      <c r="H194" s="128">
        <f t="shared" si="25"/>
        <v>155.33000000000001</v>
      </c>
      <c r="I194" s="128">
        <f t="shared" si="26"/>
        <v>931.98</v>
      </c>
      <c r="J194" s="129">
        <f t="shared" si="22"/>
        <v>8.6816320659719825E-4</v>
      </c>
    </row>
    <row r="195" spans="1:10" x14ac:dyDescent="0.2">
      <c r="A195" s="125" t="s">
        <v>755</v>
      </c>
      <c r="B195" s="126" t="s">
        <v>235</v>
      </c>
      <c r="C195" s="125" t="s">
        <v>21</v>
      </c>
      <c r="D195" s="125" t="s">
        <v>236</v>
      </c>
      <c r="E195" s="127" t="s">
        <v>43</v>
      </c>
      <c r="F195" s="126">
        <v>11</v>
      </c>
      <c r="G195" s="128">
        <v>13.82</v>
      </c>
      <c r="H195" s="128">
        <f t="shared" si="25"/>
        <v>17.37</v>
      </c>
      <c r="I195" s="128">
        <f t="shared" si="26"/>
        <v>191.07</v>
      </c>
      <c r="J195" s="129">
        <f t="shared" si="22"/>
        <v>1.7798659186305142E-4</v>
      </c>
    </row>
    <row r="196" spans="1:10" ht="22.5" x14ac:dyDescent="0.2">
      <c r="A196" s="125" t="s">
        <v>756</v>
      </c>
      <c r="B196" s="126" t="s">
        <v>237</v>
      </c>
      <c r="C196" s="125" t="s">
        <v>21</v>
      </c>
      <c r="D196" s="125" t="s">
        <v>238</v>
      </c>
      <c r="E196" s="127" t="s">
        <v>43</v>
      </c>
      <c r="F196" s="126">
        <v>4</v>
      </c>
      <c r="G196" s="128">
        <v>366.25</v>
      </c>
      <c r="H196" s="128">
        <f t="shared" si="25"/>
        <v>460.41</v>
      </c>
      <c r="I196" s="128">
        <f t="shared" si="26"/>
        <v>1841.64</v>
      </c>
      <c r="J196" s="129">
        <f t="shared" si="22"/>
        <v>1.7155347623314494E-3</v>
      </c>
    </row>
    <row r="197" spans="1:10" x14ac:dyDescent="0.2">
      <c r="A197" s="121">
        <v>13</v>
      </c>
      <c r="B197" s="121"/>
      <c r="C197" s="121"/>
      <c r="D197" s="121" t="s">
        <v>242</v>
      </c>
      <c r="E197" s="121"/>
      <c r="F197" s="122"/>
      <c r="G197" s="121"/>
      <c r="H197" s="121"/>
      <c r="I197" s="123">
        <f>I198+I241+I276+I289+I301</f>
        <v>40727.61</v>
      </c>
      <c r="J197" s="124">
        <f t="shared" si="22"/>
        <v>3.7938810376445968E-2</v>
      </c>
    </row>
    <row r="198" spans="1:10" x14ac:dyDescent="0.2">
      <c r="A198" s="121" t="s">
        <v>760</v>
      </c>
      <c r="B198" s="121"/>
      <c r="C198" s="121"/>
      <c r="D198" s="121" t="s">
        <v>243</v>
      </c>
      <c r="E198" s="121"/>
      <c r="F198" s="122"/>
      <c r="G198" s="121"/>
      <c r="H198" s="121"/>
      <c r="I198" s="123">
        <f>SUM(I199:I240)</f>
        <v>7820.47</v>
      </c>
      <c r="J198" s="124">
        <f t="shared" si="22"/>
        <v>7.2849678236627299E-3</v>
      </c>
    </row>
    <row r="199" spans="1:10" x14ac:dyDescent="0.2">
      <c r="A199" s="125" t="s">
        <v>761</v>
      </c>
      <c r="B199" s="126" t="s">
        <v>244</v>
      </c>
      <c r="C199" s="125" t="s">
        <v>21</v>
      </c>
      <c r="D199" s="125" t="s">
        <v>245</v>
      </c>
      <c r="E199" s="127" t="s">
        <v>43</v>
      </c>
      <c r="F199" s="126">
        <v>2</v>
      </c>
      <c r="G199" s="128">
        <v>437.01</v>
      </c>
      <c r="H199" s="128">
        <f t="shared" ref="H199:H240" si="27">TRUNC(G199 * (1 + 25.71 / 100), 2)</f>
        <v>549.36</v>
      </c>
      <c r="I199" s="128">
        <f t="shared" ref="I199:I240" si="28">TRUNC(F199 * H199, 2)</f>
        <v>1098.72</v>
      </c>
      <c r="J199" s="129">
        <f t="shared" si="22"/>
        <v>1.0234857811889458E-3</v>
      </c>
    </row>
    <row r="200" spans="1:10" x14ac:dyDescent="0.2">
      <c r="A200" s="125" t="s">
        <v>762</v>
      </c>
      <c r="B200" s="126" t="s">
        <v>170</v>
      </c>
      <c r="C200" s="125" t="s">
        <v>41</v>
      </c>
      <c r="D200" s="125" t="s">
        <v>171</v>
      </c>
      <c r="E200" s="127" t="s">
        <v>172</v>
      </c>
      <c r="F200" s="126">
        <v>6.48</v>
      </c>
      <c r="G200" s="128">
        <v>165.6</v>
      </c>
      <c r="H200" s="128">
        <f t="shared" si="27"/>
        <v>208.17</v>
      </c>
      <c r="I200" s="128">
        <f t="shared" si="28"/>
        <v>1348.94</v>
      </c>
      <c r="J200" s="129">
        <f t="shared" si="22"/>
        <v>1.2565721108899596E-3</v>
      </c>
    </row>
    <row r="201" spans="1:10" x14ac:dyDescent="0.2">
      <c r="A201" s="125" t="s">
        <v>763</v>
      </c>
      <c r="B201" s="126" t="s">
        <v>246</v>
      </c>
      <c r="C201" s="125" t="s">
        <v>21</v>
      </c>
      <c r="D201" s="125" t="s">
        <v>247</v>
      </c>
      <c r="E201" s="127" t="s">
        <v>43</v>
      </c>
      <c r="F201" s="126">
        <v>2</v>
      </c>
      <c r="G201" s="128">
        <v>41.6</v>
      </c>
      <c r="H201" s="128">
        <f t="shared" si="27"/>
        <v>52.29</v>
      </c>
      <c r="I201" s="128">
        <f t="shared" si="28"/>
        <v>104.58</v>
      </c>
      <c r="J201" s="129">
        <f t="shared" si="22"/>
        <v>9.7418944769131304E-5</v>
      </c>
    </row>
    <row r="202" spans="1:10" x14ac:dyDescent="0.2">
      <c r="A202" s="125" t="s">
        <v>764</v>
      </c>
      <c r="B202" s="126" t="s">
        <v>248</v>
      </c>
      <c r="C202" s="125" t="s">
        <v>21</v>
      </c>
      <c r="D202" s="125" t="s">
        <v>249</v>
      </c>
      <c r="E202" s="127" t="s">
        <v>43</v>
      </c>
      <c r="F202" s="126">
        <v>2</v>
      </c>
      <c r="G202" s="128">
        <v>2.84</v>
      </c>
      <c r="H202" s="128">
        <f t="shared" si="27"/>
        <v>3.57</v>
      </c>
      <c r="I202" s="128">
        <f t="shared" si="28"/>
        <v>7.14</v>
      </c>
      <c r="J202" s="129">
        <f t="shared" si="22"/>
        <v>6.6510926147599684E-6</v>
      </c>
    </row>
    <row r="203" spans="1:10" x14ac:dyDescent="0.2">
      <c r="A203" s="125" t="s">
        <v>765</v>
      </c>
      <c r="B203" s="126" t="s">
        <v>250</v>
      </c>
      <c r="C203" s="125" t="s">
        <v>21</v>
      </c>
      <c r="D203" s="125" t="s">
        <v>251</v>
      </c>
      <c r="E203" s="127" t="s">
        <v>43</v>
      </c>
      <c r="F203" s="126">
        <v>4</v>
      </c>
      <c r="G203" s="128">
        <v>3.21</v>
      </c>
      <c r="H203" s="128">
        <f t="shared" si="27"/>
        <v>4.03</v>
      </c>
      <c r="I203" s="128">
        <f t="shared" si="28"/>
        <v>16.12</v>
      </c>
      <c r="J203" s="129">
        <f t="shared" si="22"/>
        <v>1.5016192289906261E-5</v>
      </c>
    </row>
    <row r="204" spans="1:10" x14ac:dyDescent="0.2">
      <c r="A204" s="125" t="s">
        <v>766</v>
      </c>
      <c r="B204" s="126" t="s">
        <v>252</v>
      </c>
      <c r="C204" s="125" t="s">
        <v>21</v>
      </c>
      <c r="D204" s="125" t="s">
        <v>253</v>
      </c>
      <c r="E204" s="127" t="s">
        <v>43</v>
      </c>
      <c r="F204" s="126">
        <v>2</v>
      </c>
      <c r="G204" s="128">
        <v>4.1500000000000004</v>
      </c>
      <c r="H204" s="128">
        <f t="shared" si="27"/>
        <v>5.21</v>
      </c>
      <c r="I204" s="128">
        <f t="shared" si="28"/>
        <v>10.42</v>
      </c>
      <c r="J204" s="129">
        <f t="shared" si="22"/>
        <v>9.7064965050138469E-6</v>
      </c>
    </row>
    <row r="205" spans="1:10" ht="33.75" x14ac:dyDescent="0.2">
      <c r="A205" s="125" t="s">
        <v>767</v>
      </c>
      <c r="B205" s="126" t="s">
        <v>254</v>
      </c>
      <c r="C205" s="125" t="s">
        <v>21</v>
      </c>
      <c r="D205" s="125" t="s">
        <v>255</v>
      </c>
      <c r="E205" s="127" t="s">
        <v>43</v>
      </c>
      <c r="F205" s="126">
        <v>2</v>
      </c>
      <c r="G205" s="128">
        <v>39.96</v>
      </c>
      <c r="H205" s="128">
        <f t="shared" si="27"/>
        <v>50.23</v>
      </c>
      <c r="I205" s="128">
        <f t="shared" si="28"/>
        <v>100.46</v>
      </c>
      <c r="J205" s="129">
        <f t="shared" si="22"/>
        <v>9.3581059394788008E-5</v>
      </c>
    </row>
    <row r="206" spans="1:10" ht="33.75" x14ac:dyDescent="0.2">
      <c r="A206" s="125" t="s">
        <v>768</v>
      </c>
      <c r="B206" s="126" t="s">
        <v>256</v>
      </c>
      <c r="C206" s="125" t="s">
        <v>21</v>
      </c>
      <c r="D206" s="125" t="s">
        <v>257</v>
      </c>
      <c r="E206" s="127" t="s">
        <v>43</v>
      </c>
      <c r="F206" s="126">
        <v>4</v>
      </c>
      <c r="G206" s="128">
        <v>22.02</v>
      </c>
      <c r="H206" s="128">
        <f t="shared" si="27"/>
        <v>27.68</v>
      </c>
      <c r="I206" s="128">
        <f t="shared" si="28"/>
        <v>110.72</v>
      </c>
      <c r="J206" s="129">
        <f t="shared" si="22"/>
        <v>1.0313851180759435E-4</v>
      </c>
    </row>
    <row r="207" spans="1:10" ht="33.75" x14ac:dyDescent="0.2">
      <c r="A207" s="125" t="s">
        <v>769</v>
      </c>
      <c r="B207" s="126" t="s">
        <v>258</v>
      </c>
      <c r="C207" s="125" t="s">
        <v>21</v>
      </c>
      <c r="D207" s="125" t="s">
        <v>259</v>
      </c>
      <c r="E207" s="127" t="s">
        <v>43</v>
      </c>
      <c r="F207" s="126">
        <v>2</v>
      </c>
      <c r="G207" s="128">
        <v>18.440000000000001</v>
      </c>
      <c r="H207" s="128">
        <f t="shared" si="27"/>
        <v>23.18</v>
      </c>
      <c r="I207" s="128">
        <f t="shared" si="28"/>
        <v>46.36</v>
      </c>
      <c r="J207" s="129">
        <f t="shared" si="22"/>
        <v>4.3185525717124944E-5</v>
      </c>
    </row>
    <row r="208" spans="1:10" x14ac:dyDescent="0.2">
      <c r="A208" s="125" t="s">
        <v>770</v>
      </c>
      <c r="B208" s="126" t="s">
        <v>260</v>
      </c>
      <c r="C208" s="125" t="s">
        <v>21</v>
      </c>
      <c r="D208" s="125" t="s">
        <v>261</v>
      </c>
      <c r="E208" s="127" t="s">
        <v>43</v>
      </c>
      <c r="F208" s="126">
        <v>2</v>
      </c>
      <c r="G208" s="128">
        <v>27.62</v>
      </c>
      <c r="H208" s="128">
        <f t="shared" si="27"/>
        <v>34.72</v>
      </c>
      <c r="I208" s="128">
        <f t="shared" si="28"/>
        <v>69.44</v>
      </c>
      <c r="J208" s="129">
        <f t="shared" si="22"/>
        <v>6.4685136018057733E-5</v>
      </c>
    </row>
    <row r="209" spans="1:10" x14ac:dyDescent="0.2">
      <c r="A209" s="125" t="s">
        <v>771</v>
      </c>
      <c r="B209" s="126" t="s">
        <v>262</v>
      </c>
      <c r="C209" s="125" t="s">
        <v>21</v>
      </c>
      <c r="D209" s="125" t="s">
        <v>263</v>
      </c>
      <c r="E209" s="127" t="s">
        <v>43</v>
      </c>
      <c r="F209" s="126">
        <v>2</v>
      </c>
      <c r="G209" s="128">
        <v>39.049999999999997</v>
      </c>
      <c r="H209" s="128">
        <f t="shared" si="27"/>
        <v>49.08</v>
      </c>
      <c r="I209" s="128">
        <f t="shared" si="28"/>
        <v>98.16</v>
      </c>
      <c r="J209" s="129">
        <f t="shared" si="22"/>
        <v>9.1438550569305114E-5</v>
      </c>
    </row>
    <row r="210" spans="1:10" x14ac:dyDescent="0.2">
      <c r="A210" s="125" t="s">
        <v>772</v>
      </c>
      <c r="B210" s="126" t="s">
        <v>264</v>
      </c>
      <c r="C210" s="125" t="s">
        <v>21</v>
      </c>
      <c r="D210" s="125" t="s">
        <v>265</v>
      </c>
      <c r="E210" s="127" t="s">
        <v>43</v>
      </c>
      <c r="F210" s="126">
        <v>3</v>
      </c>
      <c r="G210" s="128">
        <v>18.98</v>
      </c>
      <c r="H210" s="128">
        <f t="shared" si="27"/>
        <v>23.85</v>
      </c>
      <c r="I210" s="128">
        <f t="shared" si="28"/>
        <v>71.55</v>
      </c>
      <c r="J210" s="129">
        <f t="shared" si="22"/>
        <v>6.6650654984044222E-5</v>
      </c>
    </row>
    <row r="211" spans="1:10" ht="22.5" x14ac:dyDescent="0.2">
      <c r="A211" s="125" t="s">
        <v>773</v>
      </c>
      <c r="B211" s="126" t="s">
        <v>266</v>
      </c>
      <c r="C211" s="125" t="s">
        <v>21</v>
      </c>
      <c r="D211" s="125" t="s">
        <v>267</v>
      </c>
      <c r="E211" s="127" t="s">
        <v>43</v>
      </c>
      <c r="F211" s="126">
        <v>2</v>
      </c>
      <c r="G211" s="128">
        <v>74.28</v>
      </c>
      <c r="H211" s="128">
        <f t="shared" si="27"/>
        <v>93.37</v>
      </c>
      <c r="I211" s="128">
        <f t="shared" si="28"/>
        <v>186.74</v>
      </c>
      <c r="J211" s="129">
        <f t="shared" si="22"/>
        <v>1.7395308611768578E-4</v>
      </c>
    </row>
    <row r="212" spans="1:10" ht="22.5" x14ac:dyDescent="0.2">
      <c r="A212" s="125" t="s">
        <v>774</v>
      </c>
      <c r="B212" s="126" t="s">
        <v>268</v>
      </c>
      <c r="C212" s="125" t="s">
        <v>21</v>
      </c>
      <c r="D212" s="125" t="s">
        <v>269</v>
      </c>
      <c r="E212" s="127" t="s">
        <v>43</v>
      </c>
      <c r="F212" s="126">
        <v>1</v>
      </c>
      <c r="G212" s="128">
        <v>60.99</v>
      </c>
      <c r="H212" s="128">
        <f t="shared" si="27"/>
        <v>76.67</v>
      </c>
      <c r="I212" s="128">
        <f t="shared" si="28"/>
        <v>76.67</v>
      </c>
      <c r="J212" s="129">
        <f t="shared" si="22"/>
        <v>7.142006593468442E-5</v>
      </c>
    </row>
    <row r="213" spans="1:10" ht="22.5" x14ac:dyDescent="0.2">
      <c r="A213" s="125" t="s">
        <v>775</v>
      </c>
      <c r="B213" s="126" t="s">
        <v>270</v>
      </c>
      <c r="C213" s="125" t="s">
        <v>21</v>
      </c>
      <c r="D213" s="125" t="s">
        <v>271</v>
      </c>
      <c r="E213" s="127" t="s">
        <v>43</v>
      </c>
      <c r="F213" s="126">
        <v>2</v>
      </c>
      <c r="G213" s="128">
        <v>5.47</v>
      </c>
      <c r="H213" s="128">
        <f t="shared" si="27"/>
        <v>6.87</v>
      </c>
      <c r="I213" s="128">
        <f t="shared" si="28"/>
        <v>13.74</v>
      </c>
      <c r="J213" s="129">
        <f t="shared" si="22"/>
        <v>1.2799161418319602E-5</v>
      </c>
    </row>
    <row r="214" spans="1:10" ht="22.5" x14ac:dyDescent="0.2">
      <c r="A214" s="125" t="s">
        <v>776</v>
      </c>
      <c r="B214" s="126" t="s">
        <v>272</v>
      </c>
      <c r="C214" s="125" t="s">
        <v>21</v>
      </c>
      <c r="D214" s="125" t="s">
        <v>273</v>
      </c>
      <c r="E214" s="127" t="s">
        <v>43</v>
      </c>
      <c r="F214" s="126">
        <v>4</v>
      </c>
      <c r="G214" s="128">
        <v>5.86</v>
      </c>
      <c r="H214" s="128">
        <f t="shared" si="27"/>
        <v>7.36</v>
      </c>
      <c r="I214" s="128">
        <f t="shared" si="28"/>
        <v>29.44</v>
      </c>
      <c r="J214" s="129">
        <f t="shared" si="22"/>
        <v>2.7424112966181159E-5</v>
      </c>
    </row>
    <row r="215" spans="1:10" ht="22.5" x14ac:dyDescent="0.2">
      <c r="A215" s="125" t="s">
        <v>777</v>
      </c>
      <c r="B215" s="126" t="s">
        <v>274</v>
      </c>
      <c r="C215" s="125" t="s">
        <v>41</v>
      </c>
      <c r="D215" s="125" t="s">
        <v>275</v>
      </c>
      <c r="E215" s="127" t="s">
        <v>43</v>
      </c>
      <c r="F215" s="126">
        <v>1</v>
      </c>
      <c r="G215" s="128">
        <v>11.25</v>
      </c>
      <c r="H215" s="128">
        <f t="shared" si="27"/>
        <v>14.14</v>
      </c>
      <c r="I215" s="128">
        <f t="shared" si="28"/>
        <v>14.14</v>
      </c>
      <c r="J215" s="129">
        <f t="shared" si="22"/>
        <v>1.317177164883837E-5</v>
      </c>
    </row>
    <row r="216" spans="1:10" ht="22.5" x14ac:dyDescent="0.2">
      <c r="A216" s="125" t="s">
        <v>778</v>
      </c>
      <c r="B216" s="126" t="s">
        <v>276</v>
      </c>
      <c r="C216" s="125" t="s">
        <v>41</v>
      </c>
      <c r="D216" s="125" t="s">
        <v>277</v>
      </c>
      <c r="E216" s="127" t="s">
        <v>43</v>
      </c>
      <c r="F216" s="126">
        <v>3</v>
      </c>
      <c r="G216" s="128">
        <v>6.52</v>
      </c>
      <c r="H216" s="128">
        <f t="shared" si="27"/>
        <v>8.19</v>
      </c>
      <c r="I216" s="128">
        <f t="shared" si="28"/>
        <v>24.57</v>
      </c>
      <c r="J216" s="129">
        <f t="shared" si="22"/>
        <v>2.2887583409615187E-5</v>
      </c>
    </row>
    <row r="217" spans="1:10" ht="22.5" x14ac:dyDescent="0.2">
      <c r="A217" s="125" t="s">
        <v>779</v>
      </c>
      <c r="B217" s="126" t="s">
        <v>278</v>
      </c>
      <c r="C217" s="125" t="s">
        <v>21</v>
      </c>
      <c r="D217" s="125" t="s">
        <v>279</v>
      </c>
      <c r="E217" s="127" t="s">
        <v>43</v>
      </c>
      <c r="F217" s="126">
        <v>4</v>
      </c>
      <c r="G217" s="128">
        <v>5.66</v>
      </c>
      <c r="H217" s="128">
        <f t="shared" si="27"/>
        <v>7.11</v>
      </c>
      <c r="I217" s="128">
        <f t="shared" si="28"/>
        <v>28.44</v>
      </c>
      <c r="J217" s="129">
        <f t="shared" si="22"/>
        <v>2.6492587389884243E-5</v>
      </c>
    </row>
    <row r="218" spans="1:10" ht="22.5" x14ac:dyDescent="0.2">
      <c r="A218" s="125" t="s">
        <v>780</v>
      </c>
      <c r="B218" s="126" t="s">
        <v>280</v>
      </c>
      <c r="C218" s="125" t="s">
        <v>21</v>
      </c>
      <c r="D218" s="125" t="s">
        <v>281</v>
      </c>
      <c r="E218" s="127" t="s">
        <v>43</v>
      </c>
      <c r="F218" s="126">
        <v>5</v>
      </c>
      <c r="G218" s="128">
        <v>7.45</v>
      </c>
      <c r="H218" s="128">
        <f t="shared" si="27"/>
        <v>9.36</v>
      </c>
      <c r="I218" s="128">
        <f t="shared" si="28"/>
        <v>46.8</v>
      </c>
      <c r="J218" s="129">
        <f t="shared" si="22"/>
        <v>4.3595396970695585E-5</v>
      </c>
    </row>
    <row r="219" spans="1:10" ht="22.5" x14ac:dyDescent="0.2">
      <c r="A219" s="125" t="s">
        <v>781</v>
      </c>
      <c r="B219" s="126" t="s">
        <v>282</v>
      </c>
      <c r="C219" s="125" t="s">
        <v>21</v>
      </c>
      <c r="D219" s="125" t="s">
        <v>283</v>
      </c>
      <c r="E219" s="127" t="s">
        <v>43</v>
      </c>
      <c r="F219" s="126">
        <v>4</v>
      </c>
      <c r="G219" s="128">
        <v>9.48</v>
      </c>
      <c r="H219" s="128">
        <f t="shared" si="27"/>
        <v>11.91</v>
      </c>
      <c r="I219" s="128">
        <f t="shared" si="28"/>
        <v>47.64</v>
      </c>
      <c r="J219" s="129">
        <f t="shared" si="22"/>
        <v>4.4377878454785E-5</v>
      </c>
    </row>
    <row r="220" spans="1:10" ht="22.5" x14ac:dyDescent="0.2">
      <c r="A220" s="125" t="s">
        <v>782</v>
      </c>
      <c r="B220" s="126" t="s">
        <v>284</v>
      </c>
      <c r="C220" s="125" t="s">
        <v>21</v>
      </c>
      <c r="D220" s="125" t="s">
        <v>285</v>
      </c>
      <c r="E220" s="127" t="s">
        <v>43</v>
      </c>
      <c r="F220" s="126">
        <v>3</v>
      </c>
      <c r="G220" s="128">
        <v>15.08</v>
      </c>
      <c r="H220" s="128">
        <f t="shared" si="27"/>
        <v>18.95</v>
      </c>
      <c r="I220" s="128">
        <f t="shared" si="28"/>
        <v>56.85</v>
      </c>
      <c r="J220" s="129">
        <f t="shared" si="22"/>
        <v>5.2957229012479581E-5</v>
      </c>
    </row>
    <row r="221" spans="1:10" ht="22.5" x14ac:dyDescent="0.2">
      <c r="A221" s="125" t="s">
        <v>783</v>
      </c>
      <c r="B221" s="126" t="s">
        <v>286</v>
      </c>
      <c r="C221" s="125" t="s">
        <v>21</v>
      </c>
      <c r="D221" s="125" t="s">
        <v>287</v>
      </c>
      <c r="E221" s="127" t="s">
        <v>43</v>
      </c>
      <c r="F221" s="126">
        <v>2</v>
      </c>
      <c r="G221" s="128">
        <v>22.88</v>
      </c>
      <c r="H221" s="128">
        <f t="shared" si="27"/>
        <v>28.76</v>
      </c>
      <c r="I221" s="128">
        <f t="shared" si="28"/>
        <v>57.52</v>
      </c>
      <c r="J221" s="129">
        <f t="shared" si="22"/>
        <v>5.3581351148598515E-5</v>
      </c>
    </row>
    <row r="222" spans="1:10" ht="22.5" x14ac:dyDescent="0.2">
      <c r="A222" s="125" t="s">
        <v>784</v>
      </c>
      <c r="B222" s="126" t="s">
        <v>288</v>
      </c>
      <c r="C222" s="125" t="s">
        <v>21</v>
      </c>
      <c r="D222" s="125" t="s">
        <v>289</v>
      </c>
      <c r="E222" s="127" t="s">
        <v>43</v>
      </c>
      <c r="F222" s="126">
        <v>10</v>
      </c>
      <c r="G222" s="128">
        <v>5.36</v>
      </c>
      <c r="H222" s="128">
        <f t="shared" si="27"/>
        <v>6.73</v>
      </c>
      <c r="I222" s="128">
        <f t="shared" si="28"/>
        <v>67.3</v>
      </c>
      <c r="J222" s="129">
        <f t="shared" si="22"/>
        <v>6.2691671284782332E-5</v>
      </c>
    </row>
    <row r="223" spans="1:10" ht="22.5" x14ac:dyDescent="0.2">
      <c r="A223" s="125" t="s">
        <v>785</v>
      </c>
      <c r="B223" s="126" t="s">
        <v>290</v>
      </c>
      <c r="C223" s="125" t="s">
        <v>21</v>
      </c>
      <c r="D223" s="125" t="s">
        <v>291</v>
      </c>
      <c r="E223" s="127" t="s">
        <v>43</v>
      </c>
      <c r="F223" s="126">
        <v>10</v>
      </c>
      <c r="G223" s="128">
        <v>7.62</v>
      </c>
      <c r="H223" s="128">
        <f t="shared" si="27"/>
        <v>9.57</v>
      </c>
      <c r="I223" s="128">
        <f t="shared" si="28"/>
        <v>95.7</v>
      </c>
      <c r="J223" s="129">
        <f t="shared" ref="J223:J286" si="29">I223 / 1073507.83</f>
        <v>8.9146997651614698E-5</v>
      </c>
    </row>
    <row r="224" spans="1:10" ht="22.5" x14ac:dyDescent="0.2">
      <c r="A224" s="125" t="s">
        <v>786</v>
      </c>
      <c r="B224" s="126" t="s">
        <v>292</v>
      </c>
      <c r="C224" s="125" t="s">
        <v>21</v>
      </c>
      <c r="D224" s="125" t="s">
        <v>293</v>
      </c>
      <c r="E224" s="127" t="s">
        <v>43</v>
      </c>
      <c r="F224" s="126">
        <v>5</v>
      </c>
      <c r="G224" s="128">
        <v>11.76</v>
      </c>
      <c r="H224" s="128">
        <f t="shared" si="27"/>
        <v>14.78</v>
      </c>
      <c r="I224" s="128">
        <f t="shared" si="28"/>
        <v>73.900000000000006</v>
      </c>
      <c r="J224" s="129">
        <f t="shared" si="29"/>
        <v>6.8839740088341979E-5</v>
      </c>
    </row>
    <row r="225" spans="1:10" ht="22.5" x14ac:dyDescent="0.2">
      <c r="A225" s="125" t="s">
        <v>787</v>
      </c>
      <c r="B225" s="126" t="s">
        <v>294</v>
      </c>
      <c r="C225" s="125" t="s">
        <v>21</v>
      </c>
      <c r="D225" s="125" t="s">
        <v>295</v>
      </c>
      <c r="E225" s="127" t="s">
        <v>43</v>
      </c>
      <c r="F225" s="126">
        <v>5</v>
      </c>
      <c r="G225" s="128">
        <v>9.9</v>
      </c>
      <c r="H225" s="128">
        <f t="shared" si="27"/>
        <v>12.44</v>
      </c>
      <c r="I225" s="128">
        <f t="shared" si="28"/>
        <v>62.2</v>
      </c>
      <c r="J225" s="129">
        <f t="shared" si="29"/>
        <v>5.7940890845668071E-5</v>
      </c>
    </row>
    <row r="226" spans="1:10" ht="22.5" x14ac:dyDescent="0.2">
      <c r="A226" s="125" t="s">
        <v>788</v>
      </c>
      <c r="B226" s="126" t="s">
        <v>296</v>
      </c>
      <c r="C226" s="125" t="s">
        <v>21</v>
      </c>
      <c r="D226" s="125" t="s">
        <v>297</v>
      </c>
      <c r="E226" s="127" t="s">
        <v>43</v>
      </c>
      <c r="F226" s="126">
        <v>1</v>
      </c>
      <c r="G226" s="128">
        <v>12.63</v>
      </c>
      <c r="H226" s="128">
        <f t="shared" si="27"/>
        <v>15.87</v>
      </c>
      <c r="I226" s="128">
        <f t="shared" si="28"/>
        <v>15.87</v>
      </c>
      <c r="J226" s="129">
        <f t="shared" si="29"/>
        <v>1.478331089583203E-5</v>
      </c>
    </row>
    <row r="227" spans="1:10" ht="22.5" x14ac:dyDescent="0.2">
      <c r="A227" s="125" t="s">
        <v>789</v>
      </c>
      <c r="B227" s="126" t="s">
        <v>298</v>
      </c>
      <c r="C227" s="125" t="s">
        <v>21</v>
      </c>
      <c r="D227" s="125" t="s">
        <v>299</v>
      </c>
      <c r="E227" s="127" t="s">
        <v>43</v>
      </c>
      <c r="F227" s="126">
        <v>11</v>
      </c>
      <c r="G227" s="128">
        <v>12.75</v>
      </c>
      <c r="H227" s="128">
        <f t="shared" si="27"/>
        <v>16.02</v>
      </c>
      <c r="I227" s="128">
        <f t="shared" si="28"/>
        <v>176.22</v>
      </c>
      <c r="J227" s="129">
        <f t="shared" si="29"/>
        <v>1.6415343705504225E-4</v>
      </c>
    </row>
    <row r="228" spans="1:10" ht="22.5" x14ac:dyDescent="0.2">
      <c r="A228" s="125" t="s">
        <v>790</v>
      </c>
      <c r="B228" s="126" t="s">
        <v>300</v>
      </c>
      <c r="C228" s="125" t="s">
        <v>21</v>
      </c>
      <c r="D228" s="125" t="s">
        <v>301</v>
      </c>
      <c r="E228" s="127" t="s">
        <v>43</v>
      </c>
      <c r="F228" s="126">
        <v>2</v>
      </c>
      <c r="G228" s="128">
        <v>9.84</v>
      </c>
      <c r="H228" s="128">
        <f t="shared" si="27"/>
        <v>12.36</v>
      </c>
      <c r="I228" s="128">
        <f t="shared" si="28"/>
        <v>24.72</v>
      </c>
      <c r="J228" s="129">
        <f t="shared" si="29"/>
        <v>2.3027312246059722E-5</v>
      </c>
    </row>
    <row r="229" spans="1:10" ht="22.5" x14ac:dyDescent="0.2">
      <c r="A229" s="125" t="s">
        <v>791</v>
      </c>
      <c r="B229" s="126" t="s">
        <v>302</v>
      </c>
      <c r="C229" s="125" t="s">
        <v>21</v>
      </c>
      <c r="D229" s="125" t="s">
        <v>303</v>
      </c>
      <c r="E229" s="127" t="s">
        <v>43</v>
      </c>
      <c r="F229" s="126">
        <v>4</v>
      </c>
      <c r="G229" s="128">
        <v>14.83</v>
      </c>
      <c r="H229" s="128">
        <f t="shared" si="27"/>
        <v>18.64</v>
      </c>
      <c r="I229" s="128">
        <f t="shared" si="28"/>
        <v>74.56</v>
      </c>
      <c r="J229" s="129">
        <f t="shared" si="29"/>
        <v>6.945454696869793E-5</v>
      </c>
    </row>
    <row r="230" spans="1:10" ht="22.5" x14ac:dyDescent="0.2">
      <c r="A230" s="125" t="s">
        <v>792</v>
      </c>
      <c r="B230" s="126" t="s">
        <v>304</v>
      </c>
      <c r="C230" s="125" t="s">
        <v>21</v>
      </c>
      <c r="D230" s="125" t="s">
        <v>305</v>
      </c>
      <c r="E230" s="127" t="s">
        <v>43</v>
      </c>
      <c r="F230" s="126">
        <v>13</v>
      </c>
      <c r="G230" s="128">
        <v>16.98</v>
      </c>
      <c r="H230" s="128">
        <f t="shared" si="27"/>
        <v>21.34</v>
      </c>
      <c r="I230" s="128">
        <f t="shared" si="28"/>
        <v>277.42</v>
      </c>
      <c r="J230" s="129">
        <f t="shared" si="29"/>
        <v>2.5842382537628997E-4</v>
      </c>
    </row>
    <row r="231" spans="1:10" x14ac:dyDescent="0.2">
      <c r="A231" s="125" t="s">
        <v>793</v>
      </c>
      <c r="B231" s="126" t="s">
        <v>306</v>
      </c>
      <c r="C231" s="125" t="s">
        <v>21</v>
      </c>
      <c r="D231" s="125" t="s">
        <v>307</v>
      </c>
      <c r="E231" s="127" t="s">
        <v>43</v>
      </c>
      <c r="F231" s="126">
        <v>3</v>
      </c>
      <c r="G231" s="128">
        <v>20.100000000000001</v>
      </c>
      <c r="H231" s="128">
        <f t="shared" si="27"/>
        <v>25.26</v>
      </c>
      <c r="I231" s="128">
        <f t="shared" si="28"/>
        <v>75.78</v>
      </c>
      <c r="J231" s="129">
        <f t="shared" si="29"/>
        <v>7.0591008171780163E-5</v>
      </c>
    </row>
    <row r="232" spans="1:10" ht="22.5" x14ac:dyDescent="0.2">
      <c r="A232" s="125" t="s">
        <v>794</v>
      </c>
      <c r="B232" s="126" t="s">
        <v>308</v>
      </c>
      <c r="C232" s="125" t="s">
        <v>41</v>
      </c>
      <c r="D232" s="125" t="s">
        <v>309</v>
      </c>
      <c r="E232" s="127" t="s">
        <v>43</v>
      </c>
      <c r="F232" s="126">
        <v>1</v>
      </c>
      <c r="G232" s="128">
        <v>26.08</v>
      </c>
      <c r="H232" s="128">
        <f t="shared" si="27"/>
        <v>32.78</v>
      </c>
      <c r="I232" s="128">
        <f t="shared" si="28"/>
        <v>32.78</v>
      </c>
      <c r="J232" s="129">
        <f t="shared" si="29"/>
        <v>3.0535408391012852E-5</v>
      </c>
    </row>
    <row r="233" spans="1:10" x14ac:dyDescent="0.2">
      <c r="A233" s="125" t="s">
        <v>795</v>
      </c>
      <c r="B233" s="126" t="s">
        <v>310</v>
      </c>
      <c r="C233" s="125" t="s">
        <v>41</v>
      </c>
      <c r="D233" s="125" t="s">
        <v>311</v>
      </c>
      <c r="E233" s="127" t="s">
        <v>312</v>
      </c>
      <c r="F233" s="126">
        <v>2</v>
      </c>
      <c r="G233" s="128">
        <v>15.17</v>
      </c>
      <c r="H233" s="128">
        <f t="shared" si="27"/>
        <v>19.07</v>
      </c>
      <c r="I233" s="128">
        <f t="shared" si="28"/>
        <v>38.14</v>
      </c>
      <c r="J233" s="129">
        <f t="shared" si="29"/>
        <v>3.552838547996431E-5</v>
      </c>
    </row>
    <row r="234" spans="1:10" ht="22.5" x14ac:dyDescent="0.2">
      <c r="A234" s="125" t="s">
        <v>796</v>
      </c>
      <c r="B234" s="126" t="s">
        <v>313</v>
      </c>
      <c r="C234" s="125" t="s">
        <v>21</v>
      </c>
      <c r="D234" s="125" t="s">
        <v>314</v>
      </c>
      <c r="E234" s="127" t="s">
        <v>39</v>
      </c>
      <c r="F234" s="126">
        <v>62.2</v>
      </c>
      <c r="G234" s="128">
        <v>16.75</v>
      </c>
      <c r="H234" s="128">
        <f t="shared" si="27"/>
        <v>21.05</v>
      </c>
      <c r="I234" s="128">
        <f t="shared" si="28"/>
        <v>1309.31</v>
      </c>
      <c r="J234" s="129">
        <f t="shared" si="29"/>
        <v>1.2196557523013129E-3</v>
      </c>
    </row>
    <row r="235" spans="1:10" ht="22.5" x14ac:dyDescent="0.2">
      <c r="A235" s="125" t="s">
        <v>797</v>
      </c>
      <c r="B235" s="126" t="s">
        <v>315</v>
      </c>
      <c r="C235" s="125" t="s">
        <v>21</v>
      </c>
      <c r="D235" s="125" t="s">
        <v>316</v>
      </c>
      <c r="E235" s="127" t="s">
        <v>39</v>
      </c>
      <c r="F235" s="126">
        <v>21.5</v>
      </c>
      <c r="G235" s="128">
        <v>24.45</v>
      </c>
      <c r="H235" s="128">
        <f t="shared" si="27"/>
        <v>30.73</v>
      </c>
      <c r="I235" s="128">
        <f t="shared" si="28"/>
        <v>660.69</v>
      </c>
      <c r="J235" s="129">
        <f t="shared" si="29"/>
        <v>6.1544963300360842E-4</v>
      </c>
    </row>
    <row r="236" spans="1:10" ht="22.5" x14ac:dyDescent="0.2">
      <c r="A236" s="125" t="s">
        <v>798</v>
      </c>
      <c r="B236" s="126" t="s">
        <v>317</v>
      </c>
      <c r="C236" s="125" t="s">
        <v>21</v>
      </c>
      <c r="D236" s="125" t="s">
        <v>318</v>
      </c>
      <c r="E236" s="127" t="s">
        <v>39</v>
      </c>
      <c r="F236" s="126">
        <v>13.4</v>
      </c>
      <c r="G236" s="128">
        <v>16.87</v>
      </c>
      <c r="H236" s="128">
        <f t="shared" si="27"/>
        <v>21.2</v>
      </c>
      <c r="I236" s="128">
        <f t="shared" si="28"/>
        <v>284.08</v>
      </c>
      <c r="J236" s="129">
        <f t="shared" si="29"/>
        <v>2.6462778571442741E-4</v>
      </c>
    </row>
    <row r="237" spans="1:10" x14ac:dyDescent="0.2">
      <c r="A237" s="125" t="s">
        <v>799</v>
      </c>
      <c r="B237" s="126" t="s">
        <v>319</v>
      </c>
      <c r="C237" s="125" t="s">
        <v>21</v>
      </c>
      <c r="D237" s="125" t="s">
        <v>320</v>
      </c>
      <c r="E237" s="127" t="s">
        <v>39</v>
      </c>
      <c r="F237" s="126">
        <v>30.8</v>
      </c>
      <c r="G237" s="128">
        <v>9.41</v>
      </c>
      <c r="H237" s="128">
        <f t="shared" si="27"/>
        <v>11.82</v>
      </c>
      <c r="I237" s="128">
        <f t="shared" si="28"/>
        <v>364.05</v>
      </c>
      <c r="J237" s="129">
        <f t="shared" si="29"/>
        <v>3.3912188605089168E-4</v>
      </c>
    </row>
    <row r="238" spans="1:10" ht="22.5" x14ac:dyDescent="0.2">
      <c r="A238" s="125" t="s">
        <v>800</v>
      </c>
      <c r="B238" s="126" t="s">
        <v>321</v>
      </c>
      <c r="C238" s="125" t="s">
        <v>21</v>
      </c>
      <c r="D238" s="125" t="s">
        <v>322</v>
      </c>
      <c r="E238" s="127" t="s">
        <v>39</v>
      </c>
      <c r="F238" s="126">
        <v>30.8</v>
      </c>
      <c r="G238" s="128">
        <v>9.75</v>
      </c>
      <c r="H238" s="128">
        <f t="shared" si="27"/>
        <v>12.25</v>
      </c>
      <c r="I238" s="128">
        <f t="shared" si="28"/>
        <v>377.3</v>
      </c>
      <c r="J238" s="129">
        <f t="shared" si="29"/>
        <v>3.5146459993682576E-4</v>
      </c>
    </row>
    <row r="239" spans="1:10" x14ac:dyDescent="0.2">
      <c r="A239" s="125" t="s">
        <v>801</v>
      </c>
      <c r="B239" s="126" t="s">
        <v>323</v>
      </c>
      <c r="C239" s="125" t="s">
        <v>21</v>
      </c>
      <c r="D239" s="125" t="s">
        <v>324</v>
      </c>
      <c r="E239" s="127" t="s">
        <v>54</v>
      </c>
      <c r="F239" s="126">
        <v>1.2</v>
      </c>
      <c r="G239" s="128">
        <v>59.97</v>
      </c>
      <c r="H239" s="128">
        <f t="shared" si="27"/>
        <v>75.38</v>
      </c>
      <c r="I239" s="128">
        <f t="shared" si="28"/>
        <v>90.45</v>
      </c>
      <c r="J239" s="129">
        <f t="shared" si="29"/>
        <v>8.4256488376055906E-5</v>
      </c>
    </row>
    <row r="240" spans="1:10" x14ac:dyDescent="0.2">
      <c r="A240" s="125" t="s">
        <v>802</v>
      </c>
      <c r="B240" s="126" t="s">
        <v>67</v>
      </c>
      <c r="C240" s="125" t="s">
        <v>21</v>
      </c>
      <c r="D240" s="125" t="s">
        <v>68</v>
      </c>
      <c r="E240" s="127" t="s">
        <v>54</v>
      </c>
      <c r="F240" s="126">
        <v>1.2</v>
      </c>
      <c r="G240" s="128">
        <v>36.36</v>
      </c>
      <c r="H240" s="128">
        <f t="shared" si="27"/>
        <v>45.7</v>
      </c>
      <c r="I240" s="128">
        <f t="shared" si="28"/>
        <v>54.84</v>
      </c>
      <c r="J240" s="129">
        <f t="shared" si="29"/>
        <v>5.1084862604122782E-5</v>
      </c>
    </row>
    <row r="241" spans="1:10" x14ac:dyDescent="0.2">
      <c r="A241" s="121" t="s">
        <v>803</v>
      </c>
      <c r="B241" s="121"/>
      <c r="C241" s="121"/>
      <c r="D241" s="121" t="s">
        <v>325</v>
      </c>
      <c r="E241" s="121"/>
      <c r="F241" s="122"/>
      <c r="G241" s="121"/>
      <c r="H241" s="121"/>
      <c r="I241" s="123">
        <f>SUM(I242:I275)</f>
        <v>13396.24</v>
      </c>
      <c r="J241" s="124">
        <f t="shared" si="29"/>
        <v>1.2478940186211776E-2</v>
      </c>
    </row>
    <row r="242" spans="1:10" ht="33.75" x14ac:dyDescent="0.2">
      <c r="A242" s="125" t="s">
        <v>804</v>
      </c>
      <c r="B242" s="126" t="s">
        <v>326</v>
      </c>
      <c r="C242" s="125" t="s">
        <v>41</v>
      </c>
      <c r="D242" s="125" t="s">
        <v>327</v>
      </c>
      <c r="E242" s="127" t="s">
        <v>43</v>
      </c>
      <c r="F242" s="126">
        <v>3</v>
      </c>
      <c r="G242" s="128">
        <v>1026.05</v>
      </c>
      <c r="H242" s="128">
        <f t="shared" ref="H242:H275" si="30">TRUNC(G242 * (1 + 25.71 / 100), 2)</f>
        <v>1289.8399999999999</v>
      </c>
      <c r="I242" s="128">
        <f t="shared" ref="I242:I275" si="31">TRUNC(F242 * H242, 2)</f>
        <v>3869.52</v>
      </c>
      <c r="J242" s="129">
        <f t="shared" si="29"/>
        <v>3.6045568479924359E-3</v>
      </c>
    </row>
    <row r="243" spans="1:10" ht="22.5" x14ac:dyDescent="0.2">
      <c r="A243" s="125" t="s">
        <v>805</v>
      </c>
      <c r="B243" s="126" t="s">
        <v>328</v>
      </c>
      <c r="C243" s="125" t="s">
        <v>21</v>
      </c>
      <c r="D243" s="125" t="s">
        <v>329</v>
      </c>
      <c r="E243" s="127" t="s">
        <v>43</v>
      </c>
      <c r="F243" s="126">
        <v>1</v>
      </c>
      <c r="G243" s="128">
        <v>614.29999999999995</v>
      </c>
      <c r="H243" s="128">
        <f t="shared" si="30"/>
        <v>772.23</v>
      </c>
      <c r="I243" s="128">
        <f t="shared" si="31"/>
        <v>772.23</v>
      </c>
      <c r="J243" s="129">
        <f t="shared" si="29"/>
        <v>7.1935199578376612E-4</v>
      </c>
    </row>
    <row r="244" spans="1:10" ht="22.5" x14ac:dyDescent="0.2">
      <c r="A244" s="125" t="s">
        <v>806</v>
      </c>
      <c r="B244" s="126" t="s">
        <v>330</v>
      </c>
      <c r="C244" s="125" t="s">
        <v>41</v>
      </c>
      <c r="D244" s="125" t="s">
        <v>331</v>
      </c>
      <c r="E244" s="127" t="s">
        <v>43</v>
      </c>
      <c r="F244" s="126">
        <v>4</v>
      </c>
      <c r="G244" s="128">
        <v>53.48</v>
      </c>
      <c r="H244" s="128">
        <f t="shared" si="30"/>
        <v>67.22</v>
      </c>
      <c r="I244" s="128">
        <f t="shared" si="31"/>
        <v>268.88</v>
      </c>
      <c r="J244" s="129">
        <f t="shared" si="29"/>
        <v>2.5046859695471434E-4</v>
      </c>
    </row>
    <row r="245" spans="1:10" ht="22.5" x14ac:dyDescent="0.2">
      <c r="A245" s="125" t="s">
        <v>807</v>
      </c>
      <c r="B245" s="126" t="s">
        <v>332</v>
      </c>
      <c r="C245" s="125" t="s">
        <v>41</v>
      </c>
      <c r="D245" s="125" t="s">
        <v>333</v>
      </c>
      <c r="E245" s="127" t="s">
        <v>43</v>
      </c>
      <c r="F245" s="126">
        <v>2</v>
      </c>
      <c r="G245" s="128">
        <v>8.9700000000000006</v>
      </c>
      <c r="H245" s="128">
        <f t="shared" si="30"/>
        <v>11.27</v>
      </c>
      <c r="I245" s="128">
        <f t="shared" si="31"/>
        <v>22.54</v>
      </c>
      <c r="J245" s="129">
        <f t="shared" si="29"/>
        <v>2.0996586489732447E-5</v>
      </c>
    </row>
    <row r="246" spans="1:10" x14ac:dyDescent="0.2">
      <c r="A246" s="125" t="s">
        <v>808</v>
      </c>
      <c r="B246" s="126" t="s">
        <v>334</v>
      </c>
      <c r="C246" s="125" t="s">
        <v>41</v>
      </c>
      <c r="D246" s="125" t="s">
        <v>335</v>
      </c>
      <c r="E246" s="127" t="s">
        <v>43</v>
      </c>
      <c r="F246" s="126">
        <v>1</v>
      </c>
      <c r="G246" s="128">
        <v>14.28</v>
      </c>
      <c r="H246" s="128">
        <f t="shared" si="30"/>
        <v>17.95</v>
      </c>
      <c r="I246" s="128">
        <f t="shared" si="31"/>
        <v>17.95</v>
      </c>
      <c r="J246" s="129">
        <f t="shared" si="29"/>
        <v>1.6720884094529613E-5</v>
      </c>
    </row>
    <row r="247" spans="1:10" ht="22.5" x14ac:dyDescent="0.2">
      <c r="A247" s="125" t="s">
        <v>809</v>
      </c>
      <c r="B247" s="126" t="s">
        <v>336</v>
      </c>
      <c r="C247" s="125" t="s">
        <v>41</v>
      </c>
      <c r="D247" s="125" t="s">
        <v>337</v>
      </c>
      <c r="E247" s="127" t="s">
        <v>43</v>
      </c>
      <c r="F247" s="126">
        <v>1</v>
      </c>
      <c r="G247" s="128">
        <v>70.510000000000005</v>
      </c>
      <c r="H247" s="128">
        <f t="shared" si="30"/>
        <v>88.63</v>
      </c>
      <c r="I247" s="128">
        <f t="shared" si="31"/>
        <v>88.63</v>
      </c>
      <c r="J247" s="129">
        <f t="shared" si="29"/>
        <v>8.2561111827195518E-5</v>
      </c>
    </row>
    <row r="248" spans="1:10" ht="22.5" x14ac:dyDescent="0.2">
      <c r="A248" s="125" t="s">
        <v>810</v>
      </c>
      <c r="B248" s="126" t="s">
        <v>338</v>
      </c>
      <c r="C248" s="125" t="s">
        <v>41</v>
      </c>
      <c r="D248" s="125" t="s">
        <v>339</v>
      </c>
      <c r="E248" s="127" t="s">
        <v>43</v>
      </c>
      <c r="F248" s="126">
        <v>5</v>
      </c>
      <c r="G248" s="128">
        <v>25.69</v>
      </c>
      <c r="H248" s="128">
        <f t="shared" si="30"/>
        <v>32.29</v>
      </c>
      <c r="I248" s="128">
        <f t="shared" si="31"/>
        <v>161.44999999999999</v>
      </c>
      <c r="J248" s="129">
        <f t="shared" si="29"/>
        <v>1.5039480429313679E-4</v>
      </c>
    </row>
    <row r="249" spans="1:10" ht="22.5" x14ac:dyDescent="0.2">
      <c r="A249" s="125" t="s">
        <v>811</v>
      </c>
      <c r="B249" s="126" t="s">
        <v>340</v>
      </c>
      <c r="C249" s="125" t="s">
        <v>21</v>
      </c>
      <c r="D249" s="125" t="s">
        <v>341</v>
      </c>
      <c r="E249" s="127" t="s">
        <v>43</v>
      </c>
      <c r="F249" s="126">
        <v>7</v>
      </c>
      <c r="G249" s="128">
        <v>42.42</v>
      </c>
      <c r="H249" s="128">
        <f t="shared" si="30"/>
        <v>53.32</v>
      </c>
      <c r="I249" s="128">
        <f t="shared" si="31"/>
        <v>373.24</v>
      </c>
      <c r="J249" s="129">
        <f t="shared" si="29"/>
        <v>3.4768260609706033E-4</v>
      </c>
    </row>
    <row r="250" spans="1:10" ht="22.5" x14ac:dyDescent="0.2">
      <c r="A250" s="125" t="s">
        <v>812</v>
      </c>
      <c r="B250" s="126" t="s">
        <v>342</v>
      </c>
      <c r="C250" s="125" t="s">
        <v>21</v>
      </c>
      <c r="D250" s="125" t="s">
        <v>343</v>
      </c>
      <c r="E250" s="127" t="s">
        <v>43</v>
      </c>
      <c r="F250" s="126">
        <v>10</v>
      </c>
      <c r="G250" s="128">
        <v>10.56</v>
      </c>
      <c r="H250" s="128">
        <f t="shared" si="30"/>
        <v>13.27</v>
      </c>
      <c r="I250" s="128">
        <f t="shared" si="31"/>
        <v>132.69999999999999</v>
      </c>
      <c r="J250" s="129">
        <f t="shared" si="29"/>
        <v>1.2361344397460053E-4</v>
      </c>
    </row>
    <row r="251" spans="1:10" ht="22.5" x14ac:dyDescent="0.2">
      <c r="A251" s="125" t="s">
        <v>813</v>
      </c>
      <c r="B251" s="126" t="s">
        <v>344</v>
      </c>
      <c r="C251" s="125" t="s">
        <v>21</v>
      </c>
      <c r="D251" s="125" t="s">
        <v>345</v>
      </c>
      <c r="E251" s="127" t="s">
        <v>43</v>
      </c>
      <c r="F251" s="126">
        <v>4</v>
      </c>
      <c r="G251" s="128">
        <v>25.33</v>
      </c>
      <c r="H251" s="128">
        <f t="shared" si="30"/>
        <v>31.84</v>
      </c>
      <c r="I251" s="128">
        <f t="shared" si="31"/>
        <v>127.36</v>
      </c>
      <c r="J251" s="129">
        <f t="shared" si="29"/>
        <v>1.18639097397175E-4</v>
      </c>
    </row>
    <row r="252" spans="1:10" ht="22.5" x14ac:dyDescent="0.2">
      <c r="A252" s="125" t="s">
        <v>814</v>
      </c>
      <c r="B252" s="126" t="s">
        <v>346</v>
      </c>
      <c r="C252" s="125" t="s">
        <v>21</v>
      </c>
      <c r="D252" s="125" t="s">
        <v>347</v>
      </c>
      <c r="E252" s="127" t="s">
        <v>43</v>
      </c>
      <c r="F252" s="126">
        <v>26</v>
      </c>
      <c r="G252" s="128">
        <v>6.51</v>
      </c>
      <c r="H252" s="128">
        <f t="shared" si="30"/>
        <v>8.18</v>
      </c>
      <c r="I252" s="128">
        <f t="shared" si="31"/>
        <v>212.68</v>
      </c>
      <c r="J252" s="129">
        <f t="shared" si="29"/>
        <v>1.9811685956682773E-4</v>
      </c>
    </row>
    <row r="253" spans="1:10" ht="22.5" x14ac:dyDescent="0.2">
      <c r="A253" s="125" t="s">
        <v>815</v>
      </c>
      <c r="B253" s="126" t="s">
        <v>348</v>
      </c>
      <c r="C253" s="125" t="s">
        <v>21</v>
      </c>
      <c r="D253" s="125" t="s">
        <v>349</v>
      </c>
      <c r="E253" s="127" t="s">
        <v>43</v>
      </c>
      <c r="F253" s="126">
        <v>11</v>
      </c>
      <c r="G253" s="128">
        <v>8.86</v>
      </c>
      <c r="H253" s="128">
        <f t="shared" si="30"/>
        <v>11.13</v>
      </c>
      <c r="I253" s="128">
        <f t="shared" si="31"/>
        <v>122.43</v>
      </c>
      <c r="J253" s="129">
        <f t="shared" si="29"/>
        <v>1.1404667630603122E-4</v>
      </c>
    </row>
    <row r="254" spans="1:10" ht="22.5" x14ac:dyDescent="0.2">
      <c r="A254" s="125" t="s">
        <v>816</v>
      </c>
      <c r="B254" s="126" t="s">
        <v>350</v>
      </c>
      <c r="C254" s="125" t="s">
        <v>21</v>
      </c>
      <c r="D254" s="125" t="s">
        <v>351</v>
      </c>
      <c r="E254" s="127" t="s">
        <v>43</v>
      </c>
      <c r="F254" s="126">
        <v>3</v>
      </c>
      <c r="G254" s="128">
        <v>20.9</v>
      </c>
      <c r="H254" s="128">
        <f t="shared" si="30"/>
        <v>26.27</v>
      </c>
      <c r="I254" s="128">
        <f t="shared" si="31"/>
        <v>78.81</v>
      </c>
      <c r="J254" s="129">
        <f t="shared" si="29"/>
        <v>7.3413530667959821E-5</v>
      </c>
    </row>
    <row r="255" spans="1:10" ht="22.5" x14ac:dyDescent="0.2">
      <c r="A255" s="125" t="s">
        <v>817</v>
      </c>
      <c r="B255" s="126" t="s">
        <v>352</v>
      </c>
      <c r="C255" s="125" t="s">
        <v>21</v>
      </c>
      <c r="D255" s="125" t="s">
        <v>353</v>
      </c>
      <c r="E255" s="127" t="s">
        <v>43</v>
      </c>
      <c r="F255" s="126">
        <v>2</v>
      </c>
      <c r="G255" s="128">
        <v>11.08</v>
      </c>
      <c r="H255" s="128">
        <f t="shared" si="30"/>
        <v>13.92</v>
      </c>
      <c r="I255" s="128">
        <f t="shared" si="31"/>
        <v>27.84</v>
      </c>
      <c r="J255" s="129">
        <f t="shared" si="29"/>
        <v>2.5933672044106095E-5</v>
      </c>
    </row>
    <row r="256" spans="1:10" ht="22.5" x14ac:dyDescent="0.2">
      <c r="A256" s="125" t="s">
        <v>818</v>
      </c>
      <c r="B256" s="126" t="s">
        <v>354</v>
      </c>
      <c r="C256" s="125" t="s">
        <v>21</v>
      </c>
      <c r="D256" s="125" t="s">
        <v>355</v>
      </c>
      <c r="E256" s="127" t="s">
        <v>43</v>
      </c>
      <c r="F256" s="126">
        <v>1</v>
      </c>
      <c r="G256" s="128">
        <v>19.8</v>
      </c>
      <c r="H256" s="128">
        <f t="shared" si="30"/>
        <v>24.89</v>
      </c>
      <c r="I256" s="128">
        <f t="shared" si="31"/>
        <v>24.89</v>
      </c>
      <c r="J256" s="129">
        <f t="shared" si="29"/>
        <v>2.3185671594030197E-5</v>
      </c>
    </row>
    <row r="257" spans="1:10" ht="22.5" x14ac:dyDescent="0.2">
      <c r="A257" s="125" t="s">
        <v>819</v>
      </c>
      <c r="B257" s="126" t="s">
        <v>356</v>
      </c>
      <c r="C257" s="125" t="s">
        <v>41</v>
      </c>
      <c r="D257" s="125" t="s">
        <v>357</v>
      </c>
      <c r="E257" s="127" t="s">
        <v>43</v>
      </c>
      <c r="F257" s="126">
        <v>10</v>
      </c>
      <c r="G257" s="128">
        <v>10.19</v>
      </c>
      <c r="H257" s="128">
        <f t="shared" si="30"/>
        <v>12.8</v>
      </c>
      <c r="I257" s="128">
        <f t="shared" si="31"/>
        <v>128</v>
      </c>
      <c r="J257" s="129">
        <f t="shared" si="29"/>
        <v>1.1923527376600503E-4</v>
      </c>
    </row>
    <row r="258" spans="1:10" ht="22.5" x14ac:dyDescent="0.2">
      <c r="A258" s="125" t="s">
        <v>820</v>
      </c>
      <c r="B258" s="126" t="s">
        <v>358</v>
      </c>
      <c r="C258" s="125" t="s">
        <v>41</v>
      </c>
      <c r="D258" s="125" t="s">
        <v>359</v>
      </c>
      <c r="E258" s="127" t="s">
        <v>43</v>
      </c>
      <c r="F258" s="126">
        <v>3</v>
      </c>
      <c r="G258" s="128">
        <v>44.68</v>
      </c>
      <c r="H258" s="128">
        <f t="shared" si="30"/>
        <v>56.16</v>
      </c>
      <c r="I258" s="128">
        <f t="shared" si="31"/>
        <v>168.48</v>
      </c>
      <c r="J258" s="129">
        <f t="shared" si="29"/>
        <v>1.5694342909450411E-4</v>
      </c>
    </row>
    <row r="259" spans="1:10" ht="22.5" x14ac:dyDescent="0.2">
      <c r="A259" s="125" t="s">
        <v>821</v>
      </c>
      <c r="B259" s="126" t="s">
        <v>360</v>
      </c>
      <c r="C259" s="125" t="s">
        <v>41</v>
      </c>
      <c r="D259" s="125" t="s">
        <v>361</v>
      </c>
      <c r="E259" s="127" t="s">
        <v>43</v>
      </c>
      <c r="F259" s="126">
        <v>1</v>
      </c>
      <c r="G259" s="128">
        <v>53.59</v>
      </c>
      <c r="H259" s="128">
        <f t="shared" si="30"/>
        <v>67.36</v>
      </c>
      <c r="I259" s="128">
        <f t="shared" si="31"/>
        <v>67.36</v>
      </c>
      <c r="J259" s="129">
        <f t="shared" si="29"/>
        <v>6.2747562819360142E-5</v>
      </c>
    </row>
    <row r="260" spans="1:10" ht="22.5" x14ac:dyDescent="0.2">
      <c r="A260" s="125" t="s">
        <v>822</v>
      </c>
      <c r="B260" s="126" t="s">
        <v>362</v>
      </c>
      <c r="C260" s="125" t="s">
        <v>21</v>
      </c>
      <c r="D260" s="125" t="s">
        <v>363</v>
      </c>
      <c r="E260" s="127" t="s">
        <v>43</v>
      </c>
      <c r="F260" s="126">
        <v>5</v>
      </c>
      <c r="G260" s="128">
        <v>51.36</v>
      </c>
      <c r="H260" s="128">
        <f t="shared" si="30"/>
        <v>64.56</v>
      </c>
      <c r="I260" s="128">
        <f t="shared" si="31"/>
        <v>322.8</v>
      </c>
      <c r="J260" s="129">
        <f t="shared" si="29"/>
        <v>3.0069645602864397E-4</v>
      </c>
    </row>
    <row r="261" spans="1:10" ht="22.5" x14ac:dyDescent="0.2">
      <c r="A261" s="125" t="s">
        <v>823</v>
      </c>
      <c r="B261" s="126" t="s">
        <v>364</v>
      </c>
      <c r="C261" s="125" t="s">
        <v>41</v>
      </c>
      <c r="D261" s="125" t="s">
        <v>365</v>
      </c>
      <c r="E261" s="127" t="s">
        <v>43</v>
      </c>
      <c r="F261" s="126">
        <v>2</v>
      </c>
      <c r="G261" s="128">
        <v>40.659999999999997</v>
      </c>
      <c r="H261" s="128">
        <f t="shared" si="30"/>
        <v>51.11</v>
      </c>
      <c r="I261" s="128">
        <f t="shared" si="31"/>
        <v>102.22</v>
      </c>
      <c r="J261" s="129">
        <f t="shared" si="29"/>
        <v>9.5220544409070585E-5</v>
      </c>
    </row>
    <row r="262" spans="1:10" ht="22.5" x14ac:dyDescent="0.2">
      <c r="A262" s="125" t="s">
        <v>824</v>
      </c>
      <c r="B262" s="126" t="s">
        <v>366</v>
      </c>
      <c r="C262" s="125" t="s">
        <v>21</v>
      </c>
      <c r="D262" s="125" t="s">
        <v>367</v>
      </c>
      <c r="E262" s="127" t="s">
        <v>43</v>
      </c>
      <c r="F262" s="126">
        <v>21</v>
      </c>
      <c r="G262" s="128">
        <v>20.27</v>
      </c>
      <c r="H262" s="128">
        <f t="shared" si="30"/>
        <v>25.48</v>
      </c>
      <c r="I262" s="128">
        <f t="shared" si="31"/>
        <v>535.08000000000004</v>
      </c>
      <c r="J262" s="129">
        <f t="shared" si="29"/>
        <v>4.9844070536495292E-4</v>
      </c>
    </row>
    <row r="263" spans="1:10" ht="22.5" x14ac:dyDescent="0.2">
      <c r="A263" s="125" t="s">
        <v>825</v>
      </c>
      <c r="B263" s="126" t="s">
        <v>368</v>
      </c>
      <c r="C263" s="125" t="s">
        <v>21</v>
      </c>
      <c r="D263" s="125" t="s">
        <v>369</v>
      </c>
      <c r="E263" s="127" t="s">
        <v>43</v>
      </c>
      <c r="F263" s="126">
        <v>20</v>
      </c>
      <c r="G263" s="128">
        <v>9.89</v>
      </c>
      <c r="H263" s="128">
        <f t="shared" si="30"/>
        <v>12.43</v>
      </c>
      <c r="I263" s="128">
        <f t="shared" si="31"/>
        <v>248.6</v>
      </c>
      <c r="J263" s="129">
        <f t="shared" si="29"/>
        <v>2.3157725826741289E-4</v>
      </c>
    </row>
    <row r="264" spans="1:10" ht="22.5" x14ac:dyDescent="0.2">
      <c r="A264" s="125" t="s">
        <v>826</v>
      </c>
      <c r="B264" s="126" t="s">
        <v>370</v>
      </c>
      <c r="C264" s="125" t="s">
        <v>21</v>
      </c>
      <c r="D264" s="125" t="s">
        <v>371</v>
      </c>
      <c r="E264" s="127" t="s">
        <v>43</v>
      </c>
      <c r="F264" s="126">
        <v>3</v>
      </c>
      <c r="G264" s="128">
        <v>16.48</v>
      </c>
      <c r="H264" s="128">
        <f t="shared" si="30"/>
        <v>20.71</v>
      </c>
      <c r="I264" s="128">
        <f t="shared" si="31"/>
        <v>62.13</v>
      </c>
      <c r="J264" s="129">
        <f t="shared" si="29"/>
        <v>5.7875684055327293E-5</v>
      </c>
    </row>
    <row r="265" spans="1:10" ht="22.5" x14ac:dyDescent="0.2">
      <c r="A265" s="125" t="s">
        <v>827</v>
      </c>
      <c r="B265" s="126" t="s">
        <v>372</v>
      </c>
      <c r="C265" s="125" t="s">
        <v>41</v>
      </c>
      <c r="D265" s="125" t="s">
        <v>373</v>
      </c>
      <c r="E265" s="127" t="s">
        <v>43</v>
      </c>
      <c r="F265" s="126">
        <v>1</v>
      </c>
      <c r="G265" s="128">
        <v>17.7</v>
      </c>
      <c r="H265" s="128">
        <f t="shared" si="30"/>
        <v>22.25</v>
      </c>
      <c r="I265" s="128">
        <f t="shared" si="31"/>
        <v>22.25</v>
      </c>
      <c r="J265" s="129">
        <f t="shared" si="29"/>
        <v>2.0726444072606345E-5</v>
      </c>
    </row>
    <row r="266" spans="1:10" ht="22.5" x14ac:dyDescent="0.2">
      <c r="A266" s="125" t="s">
        <v>828</v>
      </c>
      <c r="B266" s="126" t="s">
        <v>374</v>
      </c>
      <c r="C266" s="125" t="s">
        <v>41</v>
      </c>
      <c r="D266" s="125" t="s">
        <v>375</v>
      </c>
      <c r="E266" s="127" t="s">
        <v>43</v>
      </c>
      <c r="F266" s="126">
        <v>1</v>
      </c>
      <c r="G266" s="128">
        <v>44.3</v>
      </c>
      <c r="H266" s="128">
        <f t="shared" si="30"/>
        <v>55.68</v>
      </c>
      <c r="I266" s="128">
        <f t="shared" si="31"/>
        <v>55.68</v>
      </c>
      <c r="J266" s="129">
        <f t="shared" si="29"/>
        <v>5.1867344088212191E-5</v>
      </c>
    </row>
    <row r="267" spans="1:10" ht="22.5" x14ac:dyDescent="0.2">
      <c r="A267" s="125" t="s">
        <v>829</v>
      </c>
      <c r="B267" s="126" t="s">
        <v>376</v>
      </c>
      <c r="C267" s="125" t="s">
        <v>21</v>
      </c>
      <c r="D267" s="125" t="s">
        <v>377</v>
      </c>
      <c r="E267" s="127" t="s">
        <v>43</v>
      </c>
      <c r="F267" s="126">
        <v>1</v>
      </c>
      <c r="G267" s="128">
        <v>44.32</v>
      </c>
      <c r="H267" s="128">
        <f t="shared" si="30"/>
        <v>55.71</v>
      </c>
      <c r="I267" s="128">
        <f t="shared" si="31"/>
        <v>55.71</v>
      </c>
      <c r="J267" s="129">
        <f t="shared" si="29"/>
        <v>5.1895289855501096E-5</v>
      </c>
    </row>
    <row r="268" spans="1:10" ht="22.5" x14ac:dyDescent="0.2">
      <c r="A268" s="125" t="s">
        <v>830</v>
      </c>
      <c r="B268" s="126" t="s">
        <v>378</v>
      </c>
      <c r="C268" s="125" t="s">
        <v>21</v>
      </c>
      <c r="D268" s="125" t="s">
        <v>379</v>
      </c>
      <c r="E268" s="127" t="s">
        <v>39</v>
      </c>
      <c r="F268" s="126">
        <v>17.100000000000001</v>
      </c>
      <c r="G268" s="128">
        <v>17.04</v>
      </c>
      <c r="H268" s="128">
        <f t="shared" si="30"/>
        <v>21.42</v>
      </c>
      <c r="I268" s="128">
        <f t="shared" si="31"/>
        <v>366.28</v>
      </c>
      <c r="J268" s="129">
        <f t="shared" si="29"/>
        <v>3.4119918808603376E-4</v>
      </c>
    </row>
    <row r="269" spans="1:10" ht="22.5" x14ac:dyDescent="0.2">
      <c r="A269" s="125" t="s">
        <v>831</v>
      </c>
      <c r="B269" s="126" t="s">
        <v>380</v>
      </c>
      <c r="C269" s="125" t="s">
        <v>21</v>
      </c>
      <c r="D269" s="125" t="s">
        <v>381</v>
      </c>
      <c r="E269" s="127" t="s">
        <v>39</v>
      </c>
      <c r="F269" s="126">
        <v>34</v>
      </c>
      <c r="G269" s="128">
        <v>26.6</v>
      </c>
      <c r="H269" s="128">
        <f t="shared" si="30"/>
        <v>33.43</v>
      </c>
      <c r="I269" s="128">
        <f t="shared" si="31"/>
        <v>1136.6199999999999</v>
      </c>
      <c r="J269" s="129">
        <f t="shared" si="29"/>
        <v>1.0587906005305985E-3</v>
      </c>
    </row>
    <row r="270" spans="1:10" ht="22.5" x14ac:dyDescent="0.2">
      <c r="A270" s="125" t="s">
        <v>832</v>
      </c>
      <c r="B270" s="126" t="s">
        <v>382</v>
      </c>
      <c r="C270" s="125" t="s">
        <v>21</v>
      </c>
      <c r="D270" s="125" t="s">
        <v>383</v>
      </c>
      <c r="E270" s="127" t="s">
        <v>39</v>
      </c>
      <c r="F270" s="126">
        <v>3.3</v>
      </c>
      <c r="G270" s="128">
        <v>40.619999999999997</v>
      </c>
      <c r="H270" s="128">
        <f t="shared" si="30"/>
        <v>51.06</v>
      </c>
      <c r="I270" s="128">
        <f t="shared" si="31"/>
        <v>168.49</v>
      </c>
      <c r="J270" s="129">
        <f t="shared" si="29"/>
        <v>1.569527443502671E-4</v>
      </c>
    </row>
    <row r="271" spans="1:10" ht="22.5" x14ac:dyDescent="0.2">
      <c r="A271" s="125" t="s">
        <v>833</v>
      </c>
      <c r="B271" s="126" t="s">
        <v>384</v>
      </c>
      <c r="C271" s="125" t="s">
        <v>21</v>
      </c>
      <c r="D271" s="125" t="s">
        <v>385</v>
      </c>
      <c r="E271" s="127" t="s">
        <v>39</v>
      </c>
      <c r="F271" s="126">
        <v>24.7</v>
      </c>
      <c r="G271" s="128">
        <v>51.35</v>
      </c>
      <c r="H271" s="128">
        <f t="shared" si="30"/>
        <v>64.55</v>
      </c>
      <c r="I271" s="128">
        <f t="shared" si="31"/>
        <v>1594.38</v>
      </c>
      <c r="J271" s="129">
        <f t="shared" si="29"/>
        <v>1.4852057483362743E-3</v>
      </c>
    </row>
    <row r="272" spans="1:10" x14ac:dyDescent="0.2">
      <c r="A272" s="125" t="s">
        <v>834</v>
      </c>
      <c r="B272" s="126" t="s">
        <v>319</v>
      </c>
      <c r="C272" s="125" t="s">
        <v>21</v>
      </c>
      <c r="D272" s="125" t="s">
        <v>320</v>
      </c>
      <c r="E272" s="127" t="s">
        <v>39</v>
      </c>
      <c r="F272" s="126">
        <v>6.6</v>
      </c>
      <c r="G272" s="128">
        <v>9.41</v>
      </c>
      <c r="H272" s="128">
        <f t="shared" si="30"/>
        <v>11.82</v>
      </c>
      <c r="I272" s="128">
        <f t="shared" si="31"/>
        <v>78.010000000000005</v>
      </c>
      <c r="J272" s="129">
        <f t="shared" si="29"/>
        <v>7.2668310206922286E-5</v>
      </c>
    </row>
    <row r="273" spans="1:10" ht="22.5" x14ac:dyDescent="0.2">
      <c r="A273" s="125" t="s">
        <v>835</v>
      </c>
      <c r="B273" s="126" t="s">
        <v>321</v>
      </c>
      <c r="C273" s="125" t="s">
        <v>21</v>
      </c>
      <c r="D273" s="125" t="s">
        <v>322</v>
      </c>
      <c r="E273" s="127" t="s">
        <v>39</v>
      </c>
      <c r="F273" s="126">
        <v>6.6</v>
      </c>
      <c r="G273" s="128">
        <v>9.75</v>
      </c>
      <c r="H273" s="128">
        <f t="shared" si="30"/>
        <v>12.25</v>
      </c>
      <c r="I273" s="128">
        <f t="shared" si="31"/>
        <v>80.849999999999994</v>
      </c>
      <c r="J273" s="129">
        <f t="shared" si="29"/>
        <v>7.5313842843605512E-5</v>
      </c>
    </row>
    <row r="274" spans="1:10" x14ac:dyDescent="0.2">
      <c r="A274" s="125" t="s">
        <v>836</v>
      </c>
      <c r="B274" s="126" t="s">
        <v>323</v>
      </c>
      <c r="C274" s="125" t="s">
        <v>21</v>
      </c>
      <c r="D274" s="125" t="s">
        <v>324</v>
      </c>
      <c r="E274" s="127" t="s">
        <v>54</v>
      </c>
      <c r="F274" s="126">
        <v>15.71</v>
      </c>
      <c r="G274" s="128">
        <v>59.97</v>
      </c>
      <c r="H274" s="128">
        <f t="shared" si="30"/>
        <v>75.38</v>
      </c>
      <c r="I274" s="128">
        <f t="shared" si="31"/>
        <v>1184.21</v>
      </c>
      <c r="J274" s="129">
        <f t="shared" si="29"/>
        <v>1.1031219027065689E-3</v>
      </c>
    </row>
    <row r="275" spans="1:10" x14ac:dyDescent="0.2">
      <c r="A275" s="125" t="s">
        <v>837</v>
      </c>
      <c r="B275" s="126" t="s">
        <v>67</v>
      </c>
      <c r="C275" s="125" t="s">
        <v>21</v>
      </c>
      <c r="D275" s="125" t="s">
        <v>68</v>
      </c>
      <c r="E275" s="127" t="s">
        <v>54</v>
      </c>
      <c r="F275" s="126">
        <v>15.71</v>
      </c>
      <c r="G275" s="128">
        <v>36.36</v>
      </c>
      <c r="H275" s="128">
        <f t="shared" si="30"/>
        <v>45.7</v>
      </c>
      <c r="I275" s="128">
        <f t="shared" si="31"/>
        <v>717.94</v>
      </c>
      <c r="J275" s="129">
        <f t="shared" si="29"/>
        <v>6.6877947224660672E-4</v>
      </c>
    </row>
    <row r="276" spans="1:10" x14ac:dyDescent="0.2">
      <c r="A276" s="121" t="s">
        <v>838</v>
      </c>
      <c r="B276" s="121"/>
      <c r="C276" s="121"/>
      <c r="D276" s="121" t="s">
        <v>386</v>
      </c>
      <c r="E276" s="121"/>
      <c r="F276" s="122"/>
      <c r="G276" s="121"/>
      <c r="H276" s="121"/>
      <c r="I276" s="123">
        <f>SUM(I277:I288)</f>
        <v>1706.2100000000003</v>
      </c>
      <c r="J276" s="124">
        <f t="shared" si="29"/>
        <v>1.5893782535335585E-3</v>
      </c>
    </row>
    <row r="277" spans="1:10" ht="22.5" x14ac:dyDescent="0.2">
      <c r="A277" s="125" t="s">
        <v>839</v>
      </c>
      <c r="B277" s="126" t="s">
        <v>387</v>
      </c>
      <c r="C277" s="125" t="s">
        <v>41</v>
      </c>
      <c r="D277" s="125" t="s">
        <v>388</v>
      </c>
      <c r="E277" s="127" t="s">
        <v>43</v>
      </c>
      <c r="F277" s="126">
        <v>6</v>
      </c>
      <c r="G277" s="128">
        <v>9.65</v>
      </c>
      <c r="H277" s="128">
        <f t="shared" ref="H277:H288" si="32">TRUNC(G277 * (1 + 25.71 / 100), 2)</f>
        <v>12.13</v>
      </c>
      <c r="I277" s="128">
        <f t="shared" ref="I277:I288" si="33">TRUNC(F277 * H277, 2)</f>
        <v>72.78</v>
      </c>
      <c r="J277" s="129">
        <f t="shared" si="29"/>
        <v>6.779643144288943E-5</v>
      </c>
    </row>
    <row r="278" spans="1:10" ht="22.5" x14ac:dyDescent="0.2">
      <c r="A278" s="125" t="s">
        <v>840</v>
      </c>
      <c r="B278" s="126" t="s">
        <v>389</v>
      </c>
      <c r="C278" s="125" t="s">
        <v>21</v>
      </c>
      <c r="D278" s="125" t="s">
        <v>390</v>
      </c>
      <c r="E278" s="127" t="s">
        <v>43</v>
      </c>
      <c r="F278" s="126">
        <v>12</v>
      </c>
      <c r="G278" s="128">
        <v>8.7200000000000006</v>
      </c>
      <c r="H278" s="128">
        <f t="shared" si="32"/>
        <v>10.96</v>
      </c>
      <c r="I278" s="128">
        <f t="shared" si="33"/>
        <v>131.52000000000001</v>
      </c>
      <c r="J278" s="129">
        <f t="shared" si="29"/>
        <v>1.2251424379457017E-4</v>
      </c>
    </row>
    <row r="279" spans="1:10" ht="22.5" x14ac:dyDescent="0.2">
      <c r="A279" s="125" t="s">
        <v>841</v>
      </c>
      <c r="B279" s="126" t="s">
        <v>282</v>
      </c>
      <c r="C279" s="125" t="s">
        <v>21</v>
      </c>
      <c r="D279" s="125" t="s">
        <v>283</v>
      </c>
      <c r="E279" s="127" t="s">
        <v>43</v>
      </c>
      <c r="F279" s="126">
        <v>6</v>
      </c>
      <c r="G279" s="128">
        <v>9.48</v>
      </c>
      <c r="H279" s="128">
        <f t="shared" si="32"/>
        <v>11.91</v>
      </c>
      <c r="I279" s="128">
        <f t="shared" si="33"/>
        <v>71.459999999999994</v>
      </c>
      <c r="J279" s="129">
        <f t="shared" si="29"/>
        <v>6.6566817682177487E-5</v>
      </c>
    </row>
    <row r="280" spans="1:10" ht="22.5" x14ac:dyDescent="0.2">
      <c r="A280" s="125" t="s">
        <v>842</v>
      </c>
      <c r="B280" s="126" t="s">
        <v>342</v>
      </c>
      <c r="C280" s="125" t="s">
        <v>21</v>
      </c>
      <c r="D280" s="125" t="s">
        <v>343</v>
      </c>
      <c r="E280" s="127" t="s">
        <v>43</v>
      </c>
      <c r="F280" s="126">
        <v>2</v>
      </c>
      <c r="G280" s="128">
        <v>10.56</v>
      </c>
      <c r="H280" s="128">
        <f t="shared" si="32"/>
        <v>13.27</v>
      </c>
      <c r="I280" s="128">
        <f t="shared" si="33"/>
        <v>26.54</v>
      </c>
      <c r="J280" s="129">
        <f t="shared" si="29"/>
        <v>2.4722688794920106E-5</v>
      </c>
    </row>
    <row r="281" spans="1:10" ht="22.5" x14ac:dyDescent="0.2">
      <c r="A281" s="125" t="s">
        <v>843</v>
      </c>
      <c r="B281" s="126" t="s">
        <v>391</v>
      </c>
      <c r="C281" s="125" t="s">
        <v>21</v>
      </c>
      <c r="D281" s="125" t="s">
        <v>392</v>
      </c>
      <c r="E281" s="127" t="s">
        <v>43</v>
      </c>
      <c r="F281" s="126">
        <v>4</v>
      </c>
      <c r="G281" s="128">
        <v>9.25</v>
      </c>
      <c r="H281" s="128">
        <f t="shared" si="32"/>
        <v>11.62</v>
      </c>
      <c r="I281" s="128">
        <f t="shared" si="33"/>
        <v>46.48</v>
      </c>
      <c r="J281" s="129">
        <f t="shared" si="29"/>
        <v>4.3297308786280578E-5</v>
      </c>
    </row>
    <row r="282" spans="1:10" ht="22.5" x14ac:dyDescent="0.2">
      <c r="A282" s="125" t="s">
        <v>844</v>
      </c>
      <c r="B282" s="126" t="s">
        <v>393</v>
      </c>
      <c r="C282" s="125" t="s">
        <v>21</v>
      </c>
      <c r="D282" s="125" t="s">
        <v>394</v>
      </c>
      <c r="E282" s="127" t="s">
        <v>43</v>
      </c>
      <c r="F282" s="126">
        <v>4</v>
      </c>
      <c r="G282" s="128">
        <v>13.84</v>
      </c>
      <c r="H282" s="128">
        <f t="shared" si="32"/>
        <v>17.39</v>
      </c>
      <c r="I282" s="128">
        <f t="shared" si="33"/>
        <v>69.56</v>
      </c>
      <c r="J282" s="129">
        <f t="shared" si="29"/>
        <v>6.4796919087213367E-5</v>
      </c>
    </row>
    <row r="283" spans="1:10" ht="22.5" x14ac:dyDescent="0.2">
      <c r="A283" s="125" t="s">
        <v>845</v>
      </c>
      <c r="B283" s="126" t="s">
        <v>395</v>
      </c>
      <c r="C283" s="125" t="s">
        <v>21</v>
      </c>
      <c r="D283" s="125" t="s">
        <v>396</v>
      </c>
      <c r="E283" s="127" t="s">
        <v>39</v>
      </c>
      <c r="F283" s="126">
        <v>18</v>
      </c>
      <c r="G283" s="128">
        <v>10.63</v>
      </c>
      <c r="H283" s="128">
        <f t="shared" si="32"/>
        <v>13.36</v>
      </c>
      <c r="I283" s="128">
        <f t="shared" si="33"/>
        <v>240.48</v>
      </c>
      <c r="J283" s="129">
        <f t="shared" si="29"/>
        <v>2.2401327058788195E-4</v>
      </c>
    </row>
    <row r="284" spans="1:10" ht="22.5" x14ac:dyDescent="0.2">
      <c r="A284" s="125" t="s">
        <v>846</v>
      </c>
      <c r="B284" s="126" t="s">
        <v>378</v>
      </c>
      <c r="C284" s="125" t="s">
        <v>21</v>
      </c>
      <c r="D284" s="125" t="s">
        <v>379</v>
      </c>
      <c r="E284" s="127" t="s">
        <v>39</v>
      </c>
      <c r="F284" s="126">
        <v>22.7</v>
      </c>
      <c r="G284" s="128">
        <v>17.04</v>
      </c>
      <c r="H284" s="128">
        <f t="shared" si="32"/>
        <v>21.42</v>
      </c>
      <c r="I284" s="128">
        <f t="shared" si="33"/>
        <v>486.23</v>
      </c>
      <c r="J284" s="129">
        <f t="shared" si="29"/>
        <v>4.5293568096284868E-4</v>
      </c>
    </row>
    <row r="285" spans="1:10" ht="22.5" x14ac:dyDescent="0.2">
      <c r="A285" s="125" t="s">
        <v>847</v>
      </c>
      <c r="B285" s="126" t="s">
        <v>380</v>
      </c>
      <c r="C285" s="125" t="s">
        <v>21</v>
      </c>
      <c r="D285" s="125" t="s">
        <v>381</v>
      </c>
      <c r="E285" s="127" t="s">
        <v>39</v>
      </c>
      <c r="F285" s="126">
        <v>4.5</v>
      </c>
      <c r="G285" s="128">
        <v>26.6</v>
      </c>
      <c r="H285" s="128">
        <f t="shared" si="32"/>
        <v>33.43</v>
      </c>
      <c r="I285" s="128">
        <f t="shared" si="33"/>
        <v>150.43</v>
      </c>
      <c r="J285" s="129">
        <f t="shared" si="29"/>
        <v>1.4012939244234483E-4</v>
      </c>
    </row>
    <row r="286" spans="1:10" x14ac:dyDescent="0.2">
      <c r="A286" s="125" t="s">
        <v>848</v>
      </c>
      <c r="B286" s="126" t="s">
        <v>319</v>
      </c>
      <c r="C286" s="125" t="s">
        <v>21</v>
      </c>
      <c r="D286" s="125" t="s">
        <v>320</v>
      </c>
      <c r="E286" s="127" t="s">
        <v>39</v>
      </c>
      <c r="F286" s="126">
        <v>15.1</v>
      </c>
      <c r="G286" s="128">
        <v>9.41</v>
      </c>
      <c r="H286" s="128">
        <f t="shared" si="32"/>
        <v>11.82</v>
      </c>
      <c r="I286" s="128">
        <f t="shared" si="33"/>
        <v>178.48</v>
      </c>
      <c r="J286" s="129">
        <f t="shared" si="29"/>
        <v>1.6625868485747327E-4</v>
      </c>
    </row>
    <row r="287" spans="1:10" ht="22.5" x14ac:dyDescent="0.2">
      <c r="A287" s="125" t="s">
        <v>849</v>
      </c>
      <c r="B287" s="126" t="s">
        <v>321</v>
      </c>
      <c r="C287" s="125" t="s">
        <v>21</v>
      </c>
      <c r="D287" s="125" t="s">
        <v>322</v>
      </c>
      <c r="E287" s="127" t="s">
        <v>39</v>
      </c>
      <c r="F287" s="126">
        <v>15.1</v>
      </c>
      <c r="G287" s="128">
        <v>9.75</v>
      </c>
      <c r="H287" s="128">
        <f t="shared" si="32"/>
        <v>12.25</v>
      </c>
      <c r="I287" s="128">
        <f t="shared" si="33"/>
        <v>184.97</v>
      </c>
      <c r="J287" s="129">
        <f t="shared" ref="J287:J350" si="34">I287 / 1073507.83</f>
        <v>1.7230428584764023E-4</v>
      </c>
    </row>
    <row r="288" spans="1:10" ht="22.5" x14ac:dyDescent="0.2">
      <c r="A288" s="125" t="s">
        <v>850</v>
      </c>
      <c r="B288" s="126" t="s">
        <v>397</v>
      </c>
      <c r="C288" s="125" t="s">
        <v>21</v>
      </c>
      <c r="D288" s="125" t="s">
        <v>398</v>
      </c>
      <c r="E288" s="127" t="s">
        <v>43</v>
      </c>
      <c r="F288" s="126">
        <v>6</v>
      </c>
      <c r="G288" s="128">
        <v>6.27</v>
      </c>
      <c r="H288" s="128">
        <f t="shared" si="32"/>
        <v>7.88</v>
      </c>
      <c r="I288" s="128">
        <f t="shared" si="33"/>
        <v>47.28</v>
      </c>
      <c r="J288" s="129">
        <f t="shared" si="34"/>
        <v>4.4042529247318113E-5</v>
      </c>
    </row>
    <row r="289" spans="1:10" x14ac:dyDescent="0.2">
      <c r="A289" s="121" t="s">
        <v>851</v>
      </c>
      <c r="B289" s="121"/>
      <c r="C289" s="121"/>
      <c r="D289" s="121" t="s">
        <v>399</v>
      </c>
      <c r="E289" s="121"/>
      <c r="F289" s="122"/>
      <c r="G289" s="121"/>
      <c r="H289" s="121"/>
      <c r="I289" s="123">
        <f>SUM(I290:I300)</f>
        <v>15800.77</v>
      </c>
      <c r="J289" s="124">
        <f t="shared" si="34"/>
        <v>1.4718821380184995E-2</v>
      </c>
    </row>
    <row r="290" spans="1:10" ht="33.75" x14ac:dyDescent="0.2">
      <c r="A290" s="125" t="s">
        <v>852</v>
      </c>
      <c r="B290" s="126" t="s">
        <v>400</v>
      </c>
      <c r="C290" s="125" t="s">
        <v>41</v>
      </c>
      <c r="D290" s="125" t="s">
        <v>401</v>
      </c>
      <c r="E290" s="127" t="s">
        <v>43</v>
      </c>
      <c r="F290" s="126">
        <v>1</v>
      </c>
      <c r="G290" s="128">
        <v>677.77</v>
      </c>
      <c r="H290" s="128">
        <f t="shared" ref="H290:H300" si="35">TRUNC(G290 * (1 + 25.71 / 100), 2)</f>
        <v>852.02</v>
      </c>
      <c r="I290" s="128">
        <f t="shared" ref="I290:I300" si="36">TRUNC(F290 * H290, 2)</f>
        <v>852.02</v>
      </c>
      <c r="J290" s="129">
        <f t="shared" si="34"/>
        <v>7.9367842151649697E-4</v>
      </c>
    </row>
    <row r="291" spans="1:10" ht="33.75" x14ac:dyDescent="0.2">
      <c r="A291" s="125" t="s">
        <v>853</v>
      </c>
      <c r="B291" s="126" t="s">
        <v>402</v>
      </c>
      <c r="C291" s="125" t="s">
        <v>41</v>
      </c>
      <c r="D291" s="125" t="s">
        <v>403</v>
      </c>
      <c r="E291" s="127" t="s">
        <v>43</v>
      </c>
      <c r="F291" s="126">
        <v>2</v>
      </c>
      <c r="G291" s="128">
        <v>959.97</v>
      </c>
      <c r="H291" s="128">
        <f t="shared" si="35"/>
        <v>1206.77</v>
      </c>
      <c r="I291" s="128">
        <f t="shared" si="36"/>
        <v>2413.54</v>
      </c>
      <c r="J291" s="129">
        <f t="shared" si="34"/>
        <v>2.2482742394156546E-3</v>
      </c>
    </row>
    <row r="292" spans="1:10" ht="22.5" x14ac:dyDescent="0.2">
      <c r="A292" s="125" t="s">
        <v>854</v>
      </c>
      <c r="B292" s="126" t="s">
        <v>404</v>
      </c>
      <c r="C292" s="125" t="s">
        <v>21</v>
      </c>
      <c r="D292" s="125" t="s">
        <v>405</v>
      </c>
      <c r="E292" s="127" t="s">
        <v>43</v>
      </c>
      <c r="F292" s="126">
        <v>5</v>
      </c>
      <c r="G292" s="128">
        <v>65.77</v>
      </c>
      <c r="H292" s="128">
        <f t="shared" si="35"/>
        <v>82.67</v>
      </c>
      <c r="I292" s="128">
        <f t="shared" si="36"/>
        <v>413.35</v>
      </c>
      <c r="J292" s="129">
        <f t="shared" si="34"/>
        <v>3.8504609696232955E-4</v>
      </c>
    </row>
    <row r="293" spans="1:10" ht="22.5" x14ac:dyDescent="0.2">
      <c r="A293" s="125" t="s">
        <v>855</v>
      </c>
      <c r="B293" s="126" t="s">
        <v>406</v>
      </c>
      <c r="C293" s="125" t="s">
        <v>21</v>
      </c>
      <c r="D293" s="125" t="s">
        <v>407</v>
      </c>
      <c r="E293" s="127" t="s">
        <v>43</v>
      </c>
      <c r="F293" s="126">
        <v>4</v>
      </c>
      <c r="G293" s="128">
        <v>38.74</v>
      </c>
      <c r="H293" s="128">
        <f t="shared" si="35"/>
        <v>48.7</v>
      </c>
      <c r="I293" s="128">
        <f t="shared" si="36"/>
        <v>194.8</v>
      </c>
      <c r="J293" s="129">
        <f t="shared" si="34"/>
        <v>1.8146118226263893E-4</v>
      </c>
    </row>
    <row r="294" spans="1:10" ht="22.5" x14ac:dyDescent="0.2">
      <c r="A294" s="125" t="s">
        <v>856</v>
      </c>
      <c r="B294" s="126" t="s">
        <v>408</v>
      </c>
      <c r="C294" s="125" t="s">
        <v>21</v>
      </c>
      <c r="D294" s="125" t="s">
        <v>409</v>
      </c>
      <c r="E294" s="127" t="s">
        <v>43</v>
      </c>
      <c r="F294" s="126">
        <v>6</v>
      </c>
      <c r="G294" s="128">
        <v>27.11</v>
      </c>
      <c r="H294" s="128">
        <f t="shared" si="35"/>
        <v>34.07</v>
      </c>
      <c r="I294" s="128">
        <f t="shared" si="36"/>
        <v>204.42</v>
      </c>
      <c r="J294" s="129">
        <f t="shared" si="34"/>
        <v>1.9042245830661522E-4</v>
      </c>
    </row>
    <row r="295" spans="1:10" ht="22.5" x14ac:dyDescent="0.2">
      <c r="A295" s="125" t="s">
        <v>857</v>
      </c>
      <c r="B295" s="126" t="s">
        <v>410</v>
      </c>
      <c r="C295" s="125" t="s">
        <v>21</v>
      </c>
      <c r="D295" s="125" t="s">
        <v>411</v>
      </c>
      <c r="E295" s="127" t="s">
        <v>43</v>
      </c>
      <c r="F295" s="126">
        <v>4</v>
      </c>
      <c r="G295" s="128">
        <v>81.319999999999993</v>
      </c>
      <c r="H295" s="128">
        <f t="shared" si="35"/>
        <v>102.22</v>
      </c>
      <c r="I295" s="128">
        <f t="shared" si="36"/>
        <v>408.88</v>
      </c>
      <c r="J295" s="129">
        <f t="shared" si="34"/>
        <v>3.8088217763628234E-4</v>
      </c>
    </row>
    <row r="296" spans="1:10" ht="22.5" x14ac:dyDescent="0.2">
      <c r="A296" s="125" t="s">
        <v>858</v>
      </c>
      <c r="B296" s="126" t="s">
        <v>412</v>
      </c>
      <c r="C296" s="125" t="s">
        <v>21</v>
      </c>
      <c r="D296" s="125" t="s">
        <v>413</v>
      </c>
      <c r="E296" s="127" t="s">
        <v>43</v>
      </c>
      <c r="F296" s="126">
        <v>1</v>
      </c>
      <c r="G296" s="128">
        <v>90.17</v>
      </c>
      <c r="H296" s="128">
        <f t="shared" si="35"/>
        <v>113.35</v>
      </c>
      <c r="I296" s="128">
        <f t="shared" si="36"/>
        <v>113.35</v>
      </c>
      <c r="J296" s="129">
        <f t="shared" si="34"/>
        <v>1.0558842407325524E-4</v>
      </c>
    </row>
    <row r="297" spans="1:10" ht="22.5" x14ac:dyDescent="0.2">
      <c r="A297" s="125" t="s">
        <v>859</v>
      </c>
      <c r="B297" s="126" t="s">
        <v>414</v>
      </c>
      <c r="C297" s="125" t="s">
        <v>21</v>
      </c>
      <c r="D297" s="125" t="s">
        <v>415</v>
      </c>
      <c r="E297" s="127" t="s">
        <v>39</v>
      </c>
      <c r="F297" s="126">
        <f>37.4-(2*3.7)</f>
        <v>30</v>
      </c>
      <c r="G297" s="128">
        <v>70.19</v>
      </c>
      <c r="H297" s="128">
        <f t="shared" si="35"/>
        <v>88.23</v>
      </c>
      <c r="I297" s="128">
        <f t="shared" si="36"/>
        <v>2646.9</v>
      </c>
      <c r="J297" s="129">
        <f t="shared" si="34"/>
        <v>2.4656550479003024E-3</v>
      </c>
    </row>
    <row r="298" spans="1:10" x14ac:dyDescent="0.2">
      <c r="A298" s="125" t="s">
        <v>860</v>
      </c>
      <c r="B298" s="126" t="s">
        <v>416</v>
      </c>
      <c r="C298" s="125" t="s">
        <v>21</v>
      </c>
      <c r="D298" s="125" t="s">
        <v>417</v>
      </c>
      <c r="E298" s="127" t="s">
        <v>39</v>
      </c>
      <c r="F298" s="126">
        <f>63.3-9.52</f>
        <v>53.78</v>
      </c>
      <c r="G298" s="128">
        <v>102.04</v>
      </c>
      <c r="H298" s="128">
        <f t="shared" si="35"/>
        <v>128.27000000000001</v>
      </c>
      <c r="I298" s="128">
        <f t="shared" si="36"/>
        <v>6898.36</v>
      </c>
      <c r="J298" s="129">
        <f t="shared" si="34"/>
        <v>6.4259987745035815E-3</v>
      </c>
    </row>
    <row r="299" spans="1:10" x14ac:dyDescent="0.2">
      <c r="A299" s="125" t="s">
        <v>861</v>
      </c>
      <c r="B299" s="126" t="s">
        <v>323</v>
      </c>
      <c r="C299" s="125" t="s">
        <v>21</v>
      </c>
      <c r="D299" s="125" t="s">
        <v>324</v>
      </c>
      <c r="E299" s="127" t="s">
        <v>54</v>
      </c>
      <c r="F299" s="126">
        <v>13.67</v>
      </c>
      <c r="G299" s="128">
        <v>59.97</v>
      </c>
      <c r="H299" s="128">
        <f t="shared" si="35"/>
        <v>75.38</v>
      </c>
      <c r="I299" s="128">
        <f t="shared" si="36"/>
        <v>1030.44</v>
      </c>
      <c r="J299" s="129">
        <f t="shared" si="34"/>
        <v>9.5988121483939247E-4</v>
      </c>
    </row>
    <row r="300" spans="1:10" x14ac:dyDescent="0.2">
      <c r="A300" s="125" t="s">
        <v>862</v>
      </c>
      <c r="B300" s="126" t="s">
        <v>67</v>
      </c>
      <c r="C300" s="125" t="s">
        <v>21</v>
      </c>
      <c r="D300" s="125" t="s">
        <v>68</v>
      </c>
      <c r="E300" s="127" t="s">
        <v>54</v>
      </c>
      <c r="F300" s="126">
        <v>13.67</v>
      </c>
      <c r="G300" s="128">
        <v>36.36</v>
      </c>
      <c r="H300" s="128">
        <f t="shared" si="35"/>
        <v>45.7</v>
      </c>
      <c r="I300" s="128">
        <f t="shared" si="36"/>
        <v>624.71</v>
      </c>
      <c r="J300" s="129">
        <f t="shared" si="34"/>
        <v>5.8193334276844533E-4</v>
      </c>
    </row>
    <row r="301" spans="1:10" x14ac:dyDescent="0.2">
      <c r="A301" s="121" t="s">
        <v>863</v>
      </c>
      <c r="B301" s="121"/>
      <c r="C301" s="121"/>
      <c r="D301" s="121" t="s">
        <v>418</v>
      </c>
      <c r="E301" s="121"/>
      <c r="F301" s="122"/>
      <c r="G301" s="121"/>
      <c r="H301" s="121"/>
      <c r="I301" s="123">
        <f>SUM(I302:I319)</f>
        <v>2003.92</v>
      </c>
      <c r="J301" s="124">
        <f t="shared" si="34"/>
        <v>1.8667027328529127E-3</v>
      </c>
    </row>
    <row r="302" spans="1:10" ht="22.5" x14ac:dyDescent="0.2">
      <c r="A302" s="125" t="s">
        <v>864</v>
      </c>
      <c r="B302" s="126" t="s">
        <v>419</v>
      </c>
      <c r="C302" s="125" t="s">
        <v>21</v>
      </c>
      <c r="D302" s="125" t="s">
        <v>420</v>
      </c>
      <c r="E302" s="127" t="s">
        <v>43</v>
      </c>
      <c r="F302" s="126">
        <v>3</v>
      </c>
      <c r="G302" s="128">
        <v>17.12</v>
      </c>
      <c r="H302" s="128">
        <f t="shared" ref="H302:H319" si="37">TRUNC(G302 * (1 + 25.71 / 100), 2)</f>
        <v>21.52</v>
      </c>
      <c r="I302" s="128">
        <f t="shared" ref="I302:I319" si="38">TRUNC(F302 * H302, 2)</f>
        <v>64.56</v>
      </c>
      <c r="J302" s="129">
        <f t="shared" si="34"/>
        <v>6.0139291205728789E-5</v>
      </c>
    </row>
    <row r="303" spans="1:10" ht="22.5" x14ac:dyDescent="0.2">
      <c r="A303" s="125" t="s">
        <v>865</v>
      </c>
      <c r="B303" s="126" t="s">
        <v>421</v>
      </c>
      <c r="C303" s="125" t="s">
        <v>21</v>
      </c>
      <c r="D303" s="125" t="s">
        <v>422</v>
      </c>
      <c r="E303" s="127" t="s">
        <v>43</v>
      </c>
      <c r="F303" s="126">
        <v>3</v>
      </c>
      <c r="G303" s="128">
        <v>31.8</v>
      </c>
      <c r="H303" s="128">
        <f t="shared" si="37"/>
        <v>39.97</v>
      </c>
      <c r="I303" s="128">
        <f t="shared" si="38"/>
        <v>119.91</v>
      </c>
      <c r="J303" s="129">
        <f t="shared" si="34"/>
        <v>1.11699231853763E-4</v>
      </c>
    </row>
    <row r="304" spans="1:10" ht="22.5" x14ac:dyDescent="0.2">
      <c r="A304" s="125" t="s">
        <v>866</v>
      </c>
      <c r="B304" s="126" t="s">
        <v>348</v>
      </c>
      <c r="C304" s="125" t="s">
        <v>21</v>
      </c>
      <c r="D304" s="125" t="s">
        <v>349</v>
      </c>
      <c r="E304" s="127" t="s">
        <v>43</v>
      </c>
      <c r="F304" s="126">
        <v>12</v>
      </c>
      <c r="G304" s="128">
        <v>8.86</v>
      </c>
      <c r="H304" s="128">
        <f t="shared" si="37"/>
        <v>11.13</v>
      </c>
      <c r="I304" s="128">
        <f t="shared" si="38"/>
        <v>133.56</v>
      </c>
      <c r="J304" s="129">
        <f t="shared" si="34"/>
        <v>1.2441455597021587E-4</v>
      </c>
    </row>
    <row r="305" spans="1:10" ht="22.5" x14ac:dyDescent="0.2">
      <c r="A305" s="125" t="s">
        <v>867</v>
      </c>
      <c r="B305" s="126" t="s">
        <v>423</v>
      </c>
      <c r="C305" s="125" t="s">
        <v>21</v>
      </c>
      <c r="D305" s="125" t="s">
        <v>424</v>
      </c>
      <c r="E305" s="127" t="s">
        <v>43</v>
      </c>
      <c r="F305" s="126">
        <v>6</v>
      </c>
      <c r="G305" s="128">
        <v>17.25</v>
      </c>
      <c r="H305" s="128">
        <f t="shared" si="37"/>
        <v>21.68</v>
      </c>
      <c r="I305" s="128">
        <f t="shared" si="38"/>
        <v>130.08000000000001</v>
      </c>
      <c r="J305" s="129">
        <f t="shared" si="34"/>
        <v>1.2117284696470262E-4</v>
      </c>
    </row>
    <row r="306" spans="1:10" ht="22.5" x14ac:dyDescent="0.2">
      <c r="A306" s="125" t="s">
        <v>868</v>
      </c>
      <c r="B306" s="126" t="s">
        <v>425</v>
      </c>
      <c r="C306" s="125" t="s">
        <v>21</v>
      </c>
      <c r="D306" s="125" t="s">
        <v>426</v>
      </c>
      <c r="E306" s="127" t="s">
        <v>43</v>
      </c>
      <c r="F306" s="126">
        <v>6</v>
      </c>
      <c r="G306" s="128">
        <v>8.09</v>
      </c>
      <c r="H306" s="128">
        <f t="shared" si="37"/>
        <v>10.16</v>
      </c>
      <c r="I306" s="128">
        <f t="shared" si="38"/>
        <v>60.96</v>
      </c>
      <c r="J306" s="129">
        <f t="shared" si="34"/>
        <v>5.6785799131059895E-5</v>
      </c>
    </row>
    <row r="307" spans="1:10" ht="22.5" x14ac:dyDescent="0.2">
      <c r="A307" s="125" t="s">
        <v>869</v>
      </c>
      <c r="B307" s="126" t="s">
        <v>427</v>
      </c>
      <c r="C307" s="125" t="s">
        <v>21</v>
      </c>
      <c r="D307" s="125" t="s">
        <v>428</v>
      </c>
      <c r="E307" s="127" t="s">
        <v>43</v>
      </c>
      <c r="F307" s="126">
        <v>1</v>
      </c>
      <c r="G307" s="128">
        <v>16.149999999999999</v>
      </c>
      <c r="H307" s="128">
        <f t="shared" si="37"/>
        <v>20.3</v>
      </c>
      <c r="I307" s="128">
        <f t="shared" si="38"/>
        <v>20.3</v>
      </c>
      <c r="J307" s="129">
        <f t="shared" si="34"/>
        <v>1.8909969198827363E-5</v>
      </c>
    </row>
    <row r="308" spans="1:10" ht="22.5" x14ac:dyDescent="0.2">
      <c r="A308" s="125" t="s">
        <v>870</v>
      </c>
      <c r="B308" s="126" t="s">
        <v>429</v>
      </c>
      <c r="C308" s="125" t="s">
        <v>21</v>
      </c>
      <c r="D308" s="125" t="s">
        <v>430</v>
      </c>
      <c r="E308" s="127" t="s">
        <v>43</v>
      </c>
      <c r="F308" s="126">
        <v>1</v>
      </c>
      <c r="G308" s="128">
        <v>20.29</v>
      </c>
      <c r="H308" s="128">
        <f t="shared" si="37"/>
        <v>25.5</v>
      </c>
      <c r="I308" s="128">
        <f t="shared" si="38"/>
        <v>25.5</v>
      </c>
      <c r="J308" s="129">
        <f t="shared" si="34"/>
        <v>2.3753902195571314E-5</v>
      </c>
    </row>
    <row r="309" spans="1:10" ht="22.5" x14ac:dyDescent="0.2">
      <c r="A309" s="125" t="s">
        <v>871</v>
      </c>
      <c r="B309" s="126" t="s">
        <v>364</v>
      </c>
      <c r="C309" s="125" t="s">
        <v>41</v>
      </c>
      <c r="D309" s="125" t="s">
        <v>365</v>
      </c>
      <c r="E309" s="127" t="s">
        <v>43</v>
      </c>
      <c r="F309" s="126">
        <v>2</v>
      </c>
      <c r="G309" s="128">
        <v>40.659999999999997</v>
      </c>
      <c r="H309" s="128">
        <f t="shared" si="37"/>
        <v>51.11</v>
      </c>
      <c r="I309" s="128">
        <f t="shared" si="38"/>
        <v>102.22</v>
      </c>
      <c r="J309" s="129">
        <f t="shared" si="34"/>
        <v>9.5220544409070585E-5</v>
      </c>
    </row>
    <row r="310" spans="1:10" ht="22.5" x14ac:dyDescent="0.2">
      <c r="A310" s="125" t="s">
        <v>872</v>
      </c>
      <c r="B310" s="126" t="s">
        <v>431</v>
      </c>
      <c r="C310" s="125" t="s">
        <v>21</v>
      </c>
      <c r="D310" s="125" t="s">
        <v>432</v>
      </c>
      <c r="E310" s="127" t="s">
        <v>43</v>
      </c>
      <c r="F310" s="126">
        <v>1</v>
      </c>
      <c r="G310" s="128">
        <v>35.01</v>
      </c>
      <c r="H310" s="128">
        <f t="shared" si="37"/>
        <v>44.01</v>
      </c>
      <c r="I310" s="128">
        <f t="shared" si="38"/>
        <v>44.01</v>
      </c>
      <c r="J310" s="129">
        <f t="shared" si="34"/>
        <v>4.0996440612827194E-5</v>
      </c>
    </row>
    <row r="311" spans="1:10" ht="22.5" x14ac:dyDescent="0.2">
      <c r="A311" s="125" t="s">
        <v>873</v>
      </c>
      <c r="B311" s="126" t="s">
        <v>433</v>
      </c>
      <c r="C311" s="125" t="s">
        <v>21</v>
      </c>
      <c r="D311" s="125" t="s">
        <v>434</v>
      </c>
      <c r="E311" s="127" t="s">
        <v>43</v>
      </c>
      <c r="F311" s="126">
        <v>19</v>
      </c>
      <c r="G311" s="128">
        <v>8.23</v>
      </c>
      <c r="H311" s="128">
        <f t="shared" si="37"/>
        <v>10.34</v>
      </c>
      <c r="I311" s="128">
        <f t="shared" si="38"/>
        <v>196.46</v>
      </c>
      <c r="J311" s="129">
        <f t="shared" si="34"/>
        <v>1.830075147192918E-4</v>
      </c>
    </row>
    <row r="312" spans="1:10" ht="22.5" x14ac:dyDescent="0.2">
      <c r="A312" s="125" t="s">
        <v>874</v>
      </c>
      <c r="B312" s="126" t="s">
        <v>435</v>
      </c>
      <c r="C312" s="125" t="s">
        <v>21</v>
      </c>
      <c r="D312" s="125" t="s">
        <v>436</v>
      </c>
      <c r="E312" s="127" t="s">
        <v>43</v>
      </c>
      <c r="F312" s="126">
        <v>12</v>
      </c>
      <c r="G312" s="128">
        <v>14.16</v>
      </c>
      <c r="H312" s="128">
        <f t="shared" si="37"/>
        <v>17.8</v>
      </c>
      <c r="I312" s="128">
        <f t="shared" si="38"/>
        <v>213.6</v>
      </c>
      <c r="J312" s="129">
        <f t="shared" si="34"/>
        <v>1.989738630970209E-4</v>
      </c>
    </row>
    <row r="313" spans="1:10" ht="22.5" x14ac:dyDescent="0.2">
      <c r="A313" s="125" t="s">
        <v>875</v>
      </c>
      <c r="B313" s="126" t="s">
        <v>437</v>
      </c>
      <c r="C313" s="125" t="s">
        <v>41</v>
      </c>
      <c r="D313" s="125" t="s">
        <v>438</v>
      </c>
      <c r="E313" s="127" t="s">
        <v>43</v>
      </c>
      <c r="F313" s="126">
        <v>1</v>
      </c>
      <c r="G313" s="128">
        <v>17.7</v>
      </c>
      <c r="H313" s="128">
        <f t="shared" si="37"/>
        <v>22.25</v>
      </c>
      <c r="I313" s="128">
        <f t="shared" si="38"/>
        <v>22.25</v>
      </c>
      <c r="J313" s="129">
        <f t="shared" si="34"/>
        <v>2.0726444072606345E-5</v>
      </c>
    </row>
    <row r="314" spans="1:10" ht="22.5" x14ac:dyDescent="0.2">
      <c r="A314" s="125" t="s">
        <v>876</v>
      </c>
      <c r="B314" s="126" t="s">
        <v>439</v>
      </c>
      <c r="C314" s="125" t="s">
        <v>21</v>
      </c>
      <c r="D314" s="125" t="s">
        <v>440</v>
      </c>
      <c r="E314" s="127" t="s">
        <v>43</v>
      </c>
      <c r="F314" s="126">
        <v>1</v>
      </c>
      <c r="G314" s="128">
        <v>51.89</v>
      </c>
      <c r="H314" s="128">
        <f t="shared" si="37"/>
        <v>65.23</v>
      </c>
      <c r="I314" s="128">
        <f t="shared" si="38"/>
        <v>65.23</v>
      </c>
      <c r="J314" s="129">
        <f t="shared" si="34"/>
        <v>6.0763413341847722E-5</v>
      </c>
    </row>
    <row r="315" spans="1:10" ht="22.5" x14ac:dyDescent="0.2">
      <c r="A315" s="125" t="s">
        <v>877</v>
      </c>
      <c r="B315" s="126" t="s">
        <v>441</v>
      </c>
      <c r="C315" s="125" t="s">
        <v>21</v>
      </c>
      <c r="D315" s="125" t="s">
        <v>442</v>
      </c>
      <c r="E315" s="127" t="s">
        <v>43</v>
      </c>
      <c r="F315" s="126">
        <v>4</v>
      </c>
      <c r="G315" s="128">
        <v>18.100000000000001</v>
      </c>
      <c r="H315" s="128">
        <f t="shared" si="37"/>
        <v>22.75</v>
      </c>
      <c r="I315" s="128">
        <f t="shared" si="38"/>
        <v>91</v>
      </c>
      <c r="J315" s="129">
        <f t="shared" si="34"/>
        <v>8.4768827443019198E-5</v>
      </c>
    </row>
    <row r="316" spans="1:10" ht="22.5" x14ac:dyDescent="0.2">
      <c r="A316" s="125" t="s">
        <v>878</v>
      </c>
      <c r="B316" s="126" t="s">
        <v>443</v>
      </c>
      <c r="C316" s="125" t="s">
        <v>21</v>
      </c>
      <c r="D316" s="125" t="s">
        <v>444</v>
      </c>
      <c r="E316" s="127" t="s">
        <v>43</v>
      </c>
      <c r="F316" s="126">
        <v>1</v>
      </c>
      <c r="G316" s="128">
        <v>74.81</v>
      </c>
      <c r="H316" s="128">
        <f t="shared" si="37"/>
        <v>94.04</v>
      </c>
      <c r="I316" s="128">
        <f t="shared" si="38"/>
        <v>94.04</v>
      </c>
      <c r="J316" s="129">
        <f t="shared" si="34"/>
        <v>8.7600665194961832E-5</v>
      </c>
    </row>
    <row r="317" spans="1:10" x14ac:dyDescent="0.2">
      <c r="A317" s="125" t="s">
        <v>879</v>
      </c>
      <c r="B317" s="126" t="s">
        <v>445</v>
      </c>
      <c r="C317" s="125" t="s">
        <v>41</v>
      </c>
      <c r="D317" s="125" t="s">
        <v>446</v>
      </c>
      <c r="E317" s="127" t="s">
        <v>312</v>
      </c>
      <c r="F317" s="126">
        <v>1</v>
      </c>
      <c r="G317" s="128">
        <v>15.17</v>
      </c>
      <c r="H317" s="128">
        <f t="shared" si="37"/>
        <v>19.07</v>
      </c>
      <c r="I317" s="128">
        <f t="shared" si="38"/>
        <v>19.07</v>
      </c>
      <c r="J317" s="129">
        <f t="shared" si="34"/>
        <v>1.7764192739982155E-5</v>
      </c>
    </row>
    <row r="318" spans="1:10" ht="22.5" x14ac:dyDescent="0.2">
      <c r="A318" s="125" t="s">
        <v>880</v>
      </c>
      <c r="B318" s="126" t="s">
        <v>447</v>
      </c>
      <c r="C318" s="125" t="s">
        <v>21</v>
      </c>
      <c r="D318" s="125" t="s">
        <v>448</v>
      </c>
      <c r="E318" s="127" t="s">
        <v>39</v>
      </c>
      <c r="F318" s="126">
        <v>17.100000000000001</v>
      </c>
      <c r="G318" s="128">
        <v>13.99</v>
      </c>
      <c r="H318" s="128">
        <f t="shared" si="37"/>
        <v>17.579999999999998</v>
      </c>
      <c r="I318" s="128">
        <f t="shared" si="38"/>
        <v>300.61</v>
      </c>
      <c r="J318" s="129">
        <f t="shared" si="34"/>
        <v>2.8002590349061543E-4</v>
      </c>
    </row>
    <row r="319" spans="1:10" ht="22.5" x14ac:dyDescent="0.2">
      <c r="A319" s="125" t="s">
        <v>881</v>
      </c>
      <c r="B319" s="126" t="s">
        <v>449</v>
      </c>
      <c r="C319" s="125" t="s">
        <v>21</v>
      </c>
      <c r="D319" s="125" t="s">
        <v>450</v>
      </c>
      <c r="E319" s="127" t="s">
        <v>39</v>
      </c>
      <c r="F319" s="126">
        <v>10.8</v>
      </c>
      <c r="G319" s="128">
        <v>22.14</v>
      </c>
      <c r="H319" s="128">
        <f t="shared" si="37"/>
        <v>27.83</v>
      </c>
      <c r="I319" s="128">
        <f t="shared" si="38"/>
        <v>300.56</v>
      </c>
      <c r="J319" s="129">
        <f t="shared" si="34"/>
        <v>2.7997932721180059E-4</v>
      </c>
    </row>
    <row r="320" spans="1:10" x14ac:dyDescent="0.2">
      <c r="A320" s="121">
        <v>14</v>
      </c>
      <c r="B320" s="121"/>
      <c r="C320" s="121"/>
      <c r="D320" s="121" t="s">
        <v>451</v>
      </c>
      <c r="E320" s="121"/>
      <c r="F320" s="122"/>
      <c r="G320" s="121"/>
      <c r="H320" s="121"/>
      <c r="I320" s="123">
        <f>I321+I322+I329+I339+I345+I356</f>
        <v>41108.21</v>
      </c>
      <c r="J320" s="124">
        <f t="shared" si="34"/>
        <v>3.8293349010784579E-2</v>
      </c>
    </row>
    <row r="321" spans="1:10" ht="33.75" x14ac:dyDescent="0.2">
      <c r="A321" s="125" t="s">
        <v>882</v>
      </c>
      <c r="B321" s="126" t="s">
        <v>452</v>
      </c>
      <c r="C321" s="125" t="s">
        <v>41</v>
      </c>
      <c r="D321" s="125" t="s">
        <v>453</v>
      </c>
      <c r="E321" s="127" t="s">
        <v>43</v>
      </c>
      <c r="F321" s="126">
        <v>1</v>
      </c>
      <c r="G321" s="128">
        <v>5474.32</v>
      </c>
      <c r="H321" s="128">
        <f>TRUNC(G321 * (1 + 25.71 / 100), 2)</f>
        <v>6881.76</v>
      </c>
      <c r="I321" s="128">
        <f>TRUNC(F321 * H321, 2)</f>
        <v>6881.76</v>
      </c>
      <c r="J321" s="129">
        <f t="shared" si="34"/>
        <v>6.4105354499370531E-3</v>
      </c>
    </row>
    <row r="322" spans="1:10" x14ac:dyDescent="0.2">
      <c r="A322" s="121" t="s">
        <v>883</v>
      </c>
      <c r="B322" s="121"/>
      <c r="C322" s="121"/>
      <c r="D322" s="121" t="s">
        <v>454</v>
      </c>
      <c r="E322" s="121"/>
      <c r="F322" s="122"/>
      <c r="G322" s="121"/>
      <c r="H322" s="121"/>
      <c r="I322" s="123">
        <f>SUM(I323:I328)</f>
        <v>1290.45</v>
      </c>
      <c r="J322" s="124">
        <f t="shared" si="34"/>
        <v>1.2020871799323532E-3</v>
      </c>
    </row>
    <row r="323" spans="1:10" ht="22.5" x14ac:dyDescent="0.2">
      <c r="A323" s="125" t="s">
        <v>884</v>
      </c>
      <c r="B323" s="126" t="s">
        <v>455</v>
      </c>
      <c r="C323" s="125" t="s">
        <v>41</v>
      </c>
      <c r="D323" s="125" t="s">
        <v>456</v>
      </c>
      <c r="E323" s="127" t="s">
        <v>43</v>
      </c>
      <c r="F323" s="126">
        <v>1</v>
      </c>
      <c r="G323" s="128">
        <v>212.62</v>
      </c>
      <c r="H323" s="128">
        <f t="shared" ref="H323:H328" si="39">TRUNC(G323 * (1 + 25.71 / 100), 2)</f>
        <v>267.27999999999997</v>
      </c>
      <c r="I323" s="128">
        <f t="shared" ref="I323:I328" si="40">TRUNC(F323 * H323, 2)</f>
        <v>267.27999999999997</v>
      </c>
      <c r="J323" s="129">
        <f t="shared" si="34"/>
        <v>2.4897815603263924E-4</v>
      </c>
    </row>
    <row r="324" spans="1:10" x14ac:dyDescent="0.2">
      <c r="A324" s="125" t="s">
        <v>885</v>
      </c>
      <c r="B324" s="126" t="s">
        <v>457</v>
      </c>
      <c r="C324" s="125" t="s">
        <v>41</v>
      </c>
      <c r="D324" s="125" t="s">
        <v>458</v>
      </c>
      <c r="E324" s="127" t="s">
        <v>43</v>
      </c>
      <c r="F324" s="126">
        <v>1</v>
      </c>
      <c r="G324" s="128">
        <v>208.56</v>
      </c>
      <c r="H324" s="128">
        <f t="shared" si="39"/>
        <v>262.18</v>
      </c>
      <c r="I324" s="128">
        <f t="shared" si="40"/>
        <v>262.18</v>
      </c>
      <c r="J324" s="129">
        <f t="shared" si="34"/>
        <v>2.44227375593525E-4</v>
      </c>
    </row>
    <row r="325" spans="1:10" x14ac:dyDescent="0.2">
      <c r="A325" s="125" t="s">
        <v>886</v>
      </c>
      <c r="B325" s="126" t="s">
        <v>459</v>
      </c>
      <c r="C325" s="125" t="s">
        <v>21</v>
      </c>
      <c r="D325" s="125" t="s">
        <v>460</v>
      </c>
      <c r="E325" s="127" t="s">
        <v>43</v>
      </c>
      <c r="F325" s="126">
        <v>7</v>
      </c>
      <c r="G325" s="128">
        <v>11.28</v>
      </c>
      <c r="H325" s="128">
        <f t="shared" si="39"/>
        <v>14.18</v>
      </c>
      <c r="I325" s="128">
        <f t="shared" si="40"/>
        <v>99.26</v>
      </c>
      <c r="J325" s="129">
        <f t="shared" si="34"/>
        <v>9.2463228703231726E-5</v>
      </c>
    </row>
    <row r="326" spans="1:10" x14ac:dyDescent="0.2">
      <c r="A326" s="125" t="s">
        <v>887</v>
      </c>
      <c r="B326" s="126" t="s">
        <v>461</v>
      </c>
      <c r="C326" s="125" t="s">
        <v>21</v>
      </c>
      <c r="D326" s="125" t="s">
        <v>462</v>
      </c>
      <c r="E326" s="127" t="s">
        <v>43</v>
      </c>
      <c r="F326" s="126">
        <v>1</v>
      </c>
      <c r="G326" s="128">
        <v>11.71</v>
      </c>
      <c r="H326" s="128">
        <f t="shared" si="39"/>
        <v>14.72</v>
      </c>
      <c r="I326" s="128">
        <f t="shared" si="40"/>
        <v>14.72</v>
      </c>
      <c r="J326" s="129">
        <f t="shared" si="34"/>
        <v>1.3712056483090579E-5</v>
      </c>
    </row>
    <row r="327" spans="1:10" x14ac:dyDescent="0.2">
      <c r="A327" s="125" t="s">
        <v>888</v>
      </c>
      <c r="B327" s="126" t="s">
        <v>463</v>
      </c>
      <c r="C327" s="125" t="s">
        <v>21</v>
      </c>
      <c r="D327" s="125" t="s">
        <v>464</v>
      </c>
      <c r="E327" s="127" t="s">
        <v>43</v>
      </c>
      <c r="F327" s="126">
        <v>6</v>
      </c>
      <c r="G327" s="128">
        <v>57.99</v>
      </c>
      <c r="H327" s="128">
        <f t="shared" si="39"/>
        <v>72.89</v>
      </c>
      <c r="I327" s="128">
        <f t="shared" si="40"/>
        <v>437.34</v>
      </c>
      <c r="J327" s="129">
        <f t="shared" si="34"/>
        <v>4.0739339553769248E-4</v>
      </c>
    </row>
    <row r="328" spans="1:10" x14ac:dyDescent="0.2">
      <c r="A328" s="125" t="s">
        <v>889</v>
      </c>
      <c r="B328" s="126" t="s">
        <v>465</v>
      </c>
      <c r="C328" s="125" t="s">
        <v>41</v>
      </c>
      <c r="D328" s="125" t="s">
        <v>466</v>
      </c>
      <c r="E328" s="127" t="s">
        <v>43</v>
      </c>
      <c r="F328" s="126">
        <v>1</v>
      </c>
      <c r="G328" s="128">
        <v>166.79</v>
      </c>
      <c r="H328" s="128">
        <f t="shared" si="39"/>
        <v>209.67</v>
      </c>
      <c r="I328" s="128">
        <f t="shared" si="40"/>
        <v>209.67</v>
      </c>
      <c r="J328" s="129">
        <f t="shared" si="34"/>
        <v>1.9531296758217403E-4</v>
      </c>
    </row>
    <row r="329" spans="1:10" x14ac:dyDescent="0.2">
      <c r="A329" s="121" t="s">
        <v>890</v>
      </c>
      <c r="B329" s="121"/>
      <c r="C329" s="121"/>
      <c r="D329" s="121" t="s">
        <v>467</v>
      </c>
      <c r="E329" s="121"/>
      <c r="F329" s="122"/>
      <c r="G329" s="121"/>
      <c r="H329" s="121"/>
      <c r="I329" s="123">
        <f>SUM(I330:I338)</f>
        <v>5528.7999999999993</v>
      </c>
      <c r="J329" s="124">
        <f t="shared" si="34"/>
        <v>5.1502186062303791E-3</v>
      </c>
    </row>
    <row r="330" spans="1:10" x14ac:dyDescent="0.2">
      <c r="A330" s="125" t="s">
        <v>891</v>
      </c>
      <c r="B330" s="126" t="s">
        <v>468</v>
      </c>
      <c r="C330" s="125" t="s">
        <v>21</v>
      </c>
      <c r="D330" s="125" t="s">
        <v>469</v>
      </c>
      <c r="E330" s="127" t="s">
        <v>39</v>
      </c>
      <c r="F330" s="126">
        <v>79.599999999999994</v>
      </c>
      <c r="G330" s="128">
        <v>4.72</v>
      </c>
      <c r="H330" s="128">
        <f t="shared" ref="H330:H338" si="41">TRUNC(G330 * (1 + 25.71 / 100), 2)</f>
        <v>5.93</v>
      </c>
      <c r="I330" s="128">
        <f t="shared" ref="I330:I338" si="42">TRUNC(F330 * H330, 2)</f>
        <v>472.02</v>
      </c>
      <c r="J330" s="129">
        <f t="shared" si="34"/>
        <v>4.3969870252366948E-4</v>
      </c>
    </row>
    <row r="331" spans="1:10" x14ac:dyDescent="0.2">
      <c r="A331" s="125" t="s">
        <v>892</v>
      </c>
      <c r="B331" s="126" t="s">
        <v>470</v>
      </c>
      <c r="C331" s="125" t="s">
        <v>21</v>
      </c>
      <c r="D331" s="125" t="s">
        <v>471</v>
      </c>
      <c r="E331" s="127" t="s">
        <v>43</v>
      </c>
      <c r="F331" s="126">
        <v>38</v>
      </c>
      <c r="G331" s="128">
        <v>3.02</v>
      </c>
      <c r="H331" s="128">
        <f t="shared" si="41"/>
        <v>3.79</v>
      </c>
      <c r="I331" s="128">
        <f t="shared" si="42"/>
        <v>144.02000000000001</v>
      </c>
      <c r="J331" s="129">
        <f t="shared" si="34"/>
        <v>1.3415831349828161E-4</v>
      </c>
    </row>
    <row r="332" spans="1:10" ht="22.5" x14ac:dyDescent="0.2">
      <c r="A332" s="125" t="s">
        <v>893</v>
      </c>
      <c r="B332" s="126" t="s">
        <v>321</v>
      </c>
      <c r="C332" s="125" t="s">
        <v>21</v>
      </c>
      <c r="D332" s="125" t="s">
        <v>322</v>
      </c>
      <c r="E332" s="127" t="s">
        <v>39</v>
      </c>
      <c r="F332" s="126">
        <v>79.599999999999994</v>
      </c>
      <c r="G332" s="128">
        <v>9.75</v>
      </c>
      <c r="H332" s="128">
        <f t="shared" si="41"/>
        <v>12.25</v>
      </c>
      <c r="I332" s="128">
        <f t="shared" si="42"/>
        <v>975.1</v>
      </c>
      <c r="J332" s="129">
        <f t="shared" si="34"/>
        <v>9.0833058944712116E-4</v>
      </c>
    </row>
    <row r="333" spans="1:10" ht="22.5" x14ac:dyDescent="0.2">
      <c r="A333" s="125" t="s">
        <v>894</v>
      </c>
      <c r="B333" s="126" t="s">
        <v>472</v>
      </c>
      <c r="C333" s="125" t="s">
        <v>21</v>
      </c>
      <c r="D333" s="125" t="s">
        <v>473</v>
      </c>
      <c r="E333" s="127" t="s">
        <v>39</v>
      </c>
      <c r="F333" s="126">
        <v>282.39999999999998</v>
      </c>
      <c r="G333" s="128">
        <v>7.18</v>
      </c>
      <c r="H333" s="128">
        <f t="shared" si="41"/>
        <v>9.02</v>
      </c>
      <c r="I333" s="128">
        <f t="shared" si="42"/>
        <v>2547.2399999999998</v>
      </c>
      <c r="J333" s="129">
        <f t="shared" si="34"/>
        <v>2.3728192089665519E-3</v>
      </c>
    </row>
    <row r="334" spans="1:10" ht="22.5" x14ac:dyDescent="0.2">
      <c r="A334" s="125" t="s">
        <v>895</v>
      </c>
      <c r="B334" s="126" t="s">
        <v>474</v>
      </c>
      <c r="C334" s="125" t="s">
        <v>21</v>
      </c>
      <c r="D334" s="125" t="s">
        <v>475</v>
      </c>
      <c r="E334" s="127" t="s">
        <v>39</v>
      </c>
      <c r="F334" s="126">
        <v>54.1</v>
      </c>
      <c r="G334" s="128">
        <v>6.16</v>
      </c>
      <c r="H334" s="128">
        <f t="shared" si="41"/>
        <v>7.74</v>
      </c>
      <c r="I334" s="128">
        <f t="shared" si="42"/>
        <v>418.73</v>
      </c>
      <c r="J334" s="129">
        <f t="shared" si="34"/>
        <v>3.9005770456280694E-4</v>
      </c>
    </row>
    <row r="335" spans="1:10" ht="22.5" x14ac:dyDescent="0.2">
      <c r="A335" s="125" t="s">
        <v>896</v>
      </c>
      <c r="B335" s="126" t="s">
        <v>476</v>
      </c>
      <c r="C335" s="125" t="s">
        <v>21</v>
      </c>
      <c r="D335" s="125" t="s">
        <v>477</v>
      </c>
      <c r="E335" s="127" t="s">
        <v>39</v>
      </c>
      <c r="F335" s="126">
        <v>21.5</v>
      </c>
      <c r="G335" s="128">
        <v>8.7799999999999994</v>
      </c>
      <c r="H335" s="128">
        <f t="shared" si="41"/>
        <v>11.03</v>
      </c>
      <c r="I335" s="128">
        <f t="shared" si="42"/>
        <v>237.14</v>
      </c>
      <c r="J335" s="129">
        <f t="shared" si="34"/>
        <v>2.2090197516305026E-4</v>
      </c>
    </row>
    <row r="336" spans="1:10" x14ac:dyDescent="0.2">
      <c r="A336" s="125" t="s">
        <v>897</v>
      </c>
      <c r="B336" s="126" t="s">
        <v>323</v>
      </c>
      <c r="C336" s="125" t="s">
        <v>21</v>
      </c>
      <c r="D336" s="125" t="s">
        <v>324</v>
      </c>
      <c r="E336" s="127" t="s">
        <v>54</v>
      </c>
      <c r="F336" s="126">
        <v>3.53</v>
      </c>
      <c r="G336" s="128">
        <v>59.97</v>
      </c>
      <c r="H336" s="128">
        <f t="shared" si="41"/>
        <v>75.38</v>
      </c>
      <c r="I336" s="128">
        <f t="shared" si="42"/>
        <v>266.08999999999997</v>
      </c>
      <c r="J336" s="129">
        <f t="shared" si="34"/>
        <v>2.4786964059684592E-4</v>
      </c>
    </row>
    <row r="337" spans="1:10" x14ac:dyDescent="0.2">
      <c r="A337" s="125" t="s">
        <v>898</v>
      </c>
      <c r="B337" s="126" t="s">
        <v>67</v>
      </c>
      <c r="C337" s="125" t="s">
        <v>21</v>
      </c>
      <c r="D337" s="125" t="s">
        <v>68</v>
      </c>
      <c r="E337" s="127" t="s">
        <v>54</v>
      </c>
      <c r="F337" s="126">
        <v>3.53</v>
      </c>
      <c r="G337" s="128">
        <v>36.36</v>
      </c>
      <c r="H337" s="128">
        <f t="shared" si="41"/>
        <v>45.7</v>
      </c>
      <c r="I337" s="128">
        <f t="shared" si="42"/>
        <v>161.32</v>
      </c>
      <c r="J337" s="129">
        <f t="shared" si="34"/>
        <v>1.5027370596821821E-4</v>
      </c>
    </row>
    <row r="338" spans="1:10" ht="22.5" x14ac:dyDescent="0.2">
      <c r="A338" s="125" t="s">
        <v>899</v>
      </c>
      <c r="B338" s="126" t="s">
        <v>478</v>
      </c>
      <c r="C338" s="125" t="s">
        <v>21</v>
      </c>
      <c r="D338" s="125" t="s">
        <v>479</v>
      </c>
      <c r="E338" s="127" t="s">
        <v>43</v>
      </c>
      <c r="F338" s="126">
        <v>2</v>
      </c>
      <c r="G338" s="128">
        <v>122.17</v>
      </c>
      <c r="H338" s="128">
        <f t="shared" si="41"/>
        <v>153.57</v>
      </c>
      <c r="I338" s="128">
        <f t="shared" si="42"/>
        <v>307.14</v>
      </c>
      <c r="J338" s="129">
        <f t="shared" si="34"/>
        <v>2.8610876550383424E-4</v>
      </c>
    </row>
    <row r="339" spans="1:10" ht="22.5" x14ac:dyDescent="0.2">
      <c r="A339" s="121" t="s">
        <v>900</v>
      </c>
      <c r="B339" s="121"/>
      <c r="C339" s="121"/>
      <c r="D339" s="121" t="s">
        <v>480</v>
      </c>
      <c r="E339" s="121"/>
      <c r="F339" s="122"/>
      <c r="G339" s="121"/>
      <c r="H339" s="121"/>
      <c r="I339" s="123">
        <f>SUM(I340:I344)</f>
        <v>16184.71</v>
      </c>
      <c r="J339" s="124">
        <f t="shared" si="34"/>
        <v>1.5076471309948431E-2</v>
      </c>
    </row>
    <row r="340" spans="1:10" ht="22.5" x14ac:dyDescent="0.2">
      <c r="A340" s="125" t="s">
        <v>901</v>
      </c>
      <c r="B340" s="126" t="s">
        <v>481</v>
      </c>
      <c r="C340" s="125" t="s">
        <v>21</v>
      </c>
      <c r="D340" s="125" t="s">
        <v>482</v>
      </c>
      <c r="E340" s="127" t="s">
        <v>39</v>
      </c>
      <c r="F340" s="126">
        <v>482.2</v>
      </c>
      <c r="G340" s="128">
        <v>2.68</v>
      </c>
      <c r="H340" s="128">
        <f>TRUNC(G340 * (1 + 25.71 / 100), 2)</f>
        <v>3.36</v>
      </c>
      <c r="I340" s="128">
        <f>TRUNC(F340 * H340, 2)</f>
        <v>1620.19</v>
      </c>
      <c r="J340" s="129">
        <f t="shared" si="34"/>
        <v>1.5092484234604977E-3</v>
      </c>
    </row>
    <row r="341" spans="1:10" ht="22.5" x14ac:dyDescent="0.2">
      <c r="A341" s="125" t="s">
        <v>902</v>
      </c>
      <c r="B341" s="126" t="s">
        <v>483</v>
      </c>
      <c r="C341" s="125" t="s">
        <v>21</v>
      </c>
      <c r="D341" s="125" t="s">
        <v>484</v>
      </c>
      <c r="E341" s="127" t="s">
        <v>39</v>
      </c>
      <c r="F341" s="126">
        <v>519.20000000000005</v>
      </c>
      <c r="G341" s="128">
        <v>3.98</v>
      </c>
      <c r="H341" s="128">
        <f>TRUNC(G341 * (1 + 25.71 / 100), 2)</f>
        <v>5</v>
      </c>
      <c r="I341" s="128">
        <f>TRUNC(F341 * H341, 2)</f>
        <v>2596</v>
      </c>
      <c r="J341" s="129">
        <f t="shared" si="34"/>
        <v>2.4182403960667895E-3</v>
      </c>
    </row>
    <row r="342" spans="1:10" ht="22.5" x14ac:dyDescent="0.2">
      <c r="A342" s="125" t="s">
        <v>903</v>
      </c>
      <c r="B342" s="126" t="s">
        <v>485</v>
      </c>
      <c r="C342" s="125" t="s">
        <v>21</v>
      </c>
      <c r="D342" s="125" t="s">
        <v>486</v>
      </c>
      <c r="E342" s="127" t="s">
        <v>39</v>
      </c>
      <c r="F342" s="126">
        <v>372.3</v>
      </c>
      <c r="G342" s="128">
        <v>6.64</v>
      </c>
      <c r="H342" s="128">
        <f>TRUNC(G342 * (1 + 25.71 / 100), 2)</f>
        <v>8.34</v>
      </c>
      <c r="I342" s="128">
        <f>TRUNC(F342 * H342, 2)</f>
        <v>3104.98</v>
      </c>
      <c r="J342" s="129">
        <f t="shared" si="34"/>
        <v>2.8923682838903932E-3</v>
      </c>
    </row>
    <row r="343" spans="1:10" ht="33.75" x14ac:dyDescent="0.2">
      <c r="A343" s="125" t="s">
        <v>904</v>
      </c>
      <c r="B343" s="126" t="s">
        <v>487</v>
      </c>
      <c r="C343" s="125" t="s">
        <v>21</v>
      </c>
      <c r="D343" s="125" t="s">
        <v>488</v>
      </c>
      <c r="E343" s="127" t="s">
        <v>39</v>
      </c>
      <c r="F343" s="126">
        <v>38.200000000000003</v>
      </c>
      <c r="G343" s="128">
        <v>24.94</v>
      </c>
      <c r="H343" s="128">
        <f>TRUNC(G343 * (1 + 25.71 / 100), 2)</f>
        <v>31.35</v>
      </c>
      <c r="I343" s="128">
        <f>TRUNC(F343 * H343, 2)</f>
        <v>1197.57</v>
      </c>
      <c r="J343" s="129">
        <f t="shared" si="34"/>
        <v>1.1155670844058957E-3</v>
      </c>
    </row>
    <row r="344" spans="1:10" ht="33.75" x14ac:dyDescent="0.2">
      <c r="A344" s="125" t="s">
        <v>905</v>
      </c>
      <c r="B344" s="126">
        <v>92986</v>
      </c>
      <c r="C344" s="125" t="s">
        <v>21</v>
      </c>
      <c r="D344" s="125" t="s">
        <v>489</v>
      </c>
      <c r="E344" s="127" t="s">
        <v>39</v>
      </c>
      <c r="F344" s="126">
        <v>152.80000000000001</v>
      </c>
      <c r="G344" s="128">
        <v>39.909999999999997</v>
      </c>
      <c r="H344" s="128">
        <f>TRUNC(G344 * (1 + 25.71 / 100), 2)</f>
        <v>50.17</v>
      </c>
      <c r="I344" s="128">
        <f>TRUNC(F344 * H344, 2)</f>
        <v>7665.97</v>
      </c>
      <c r="J344" s="129">
        <f t="shared" si="34"/>
        <v>7.1410471221248564E-3</v>
      </c>
    </row>
    <row r="345" spans="1:10" x14ac:dyDescent="0.2">
      <c r="A345" s="121" t="s">
        <v>906</v>
      </c>
      <c r="B345" s="121"/>
      <c r="C345" s="121"/>
      <c r="D345" s="121" t="s">
        <v>490</v>
      </c>
      <c r="E345" s="121"/>
      <c r="F345" s="122"/>
      <c r="G345" s="121"/>
      <c r="H345" s="121"/>
      <c r="I345" s="123">
        <f>SUM(I346:I355)</f>
        <v>2017.59</v>
      </c>
      <c r="J345" s="124">
        <f t="shared" si="34"/>
        <v>1.8794366874808914E-3</v>
      </c>
    </row>
    <row r="346" spans="1:10" x14ac:dyDescent="0.2">
      <c r="A346" s="125" t="s">
        <v>907</v>
      </c>
      <c r="B346" s="126" t="s">
        <v>491</v>
      </c>
      <c r="C346" s="125" t="s">
        <v>21</v>
      </c>
      <c r="D346" s="125" t="s">
        <v>492</v>
      </c>
      <c r="E346" s="127" t="s">
        <v>43</v>
      </c>
      <c r="F346" s="126">
        <v>38</v>
      </c>
      <c r="G346" s="128">
        <v>11.29</v>
      </c>
      <c r="H346" s="128">
        <f t="shared" ref="H346:H355" si="43">TRUNC(G346 * (1 + 25.71 / 100), 2)</f>
        <v>14.19</v>
      </c>
      <c r="I346" s="128">
        <f t="shared" ref="I346:I355" si="44">TRUNC(F346 * H346, 2)</f>
        <v>539.22</v>
      </c>
      <c r="J346" s="129">
        <f t="shared" si="34"/>
        <v>5.0229722125082221E-4</v>
      </c>
    </row>
    <row r="347" spans="1:10" x14ac:dyDescent="0.2">
      <c r="A347" s="125" t="s">
        <v>908</v>
      </c>
      <c r="B347" s="126" t="s">
        <v>493</v>
      </c>
      <c r="C347" s="125" t="s">
        <v>21</v>
      </c>
      <c r="D347" s="125" t="s">
        <v>494</v>
      </c>
      <c r="E347" s="127" t="s">
        <v>43</v>
      </c>
      <c r="F347" s="126">
        <v>6</v>
      </c>
      <c r="G347" s="128">
        <v>25.64</v>
      </c>
      <c r="H347" s="128">
        <f t="shared" si="43"/>
        <v>32.229999999999997</v>
      </c>
      <c r="I347" s="128">
        <f t="shared" si="44"/>
        <v>193.38</v>
      </c>
      <c r="J347" s="129">
        <f t="shared" si="34"/>
        <v>1.8013841594429728E-4</v>
      </c>
    </row>
    <row r="348" spans="1:10" ht="22.5" x14ac:dyDescent="0.2">
      <c r="A348" s="125" t="s">
        <v>909</v>
      </c>
      <c r="B348" s="126" t="s">
        <v>495</v>
      </c>
      <c r="C348" s="125" t="s">
        <v>21</v>
      </c>
      <c r="D348" s="125" t="s">
        <v>496</v>
      </c>
      <c r="E348" s="127" t="s">
        <v>43</v>
      </c>
      <c r="F348" s="126">
        <v>3</v>
      </c>
      <c r="G348" s="128">
        <v>31.73</v>
      </c>
      <c r="H348" s="128">
        <f t="shared" si="43"/>
        <v>39.880000000000003</v>
      </c>
      <c r="I348" s="128">
        <f t="shared" si="44"/>
        <v>119.64</v>
      </c>
      <c r="J348" s="129">
        <f t="shared" si="34"/>
        <v>1.1144771994816283E-4</v>
      </c>
    </row>
    <row r="349" spans="1:10" ht="22.5" x14ac:dyDescent="0.2">
      <c r="A349" s="125" t="s">
        <v>910</v>
      </c>
      <c r="B349" s="126" t="s">
        <v>497</v>
      </c>
      <c r="C349" s="125" t="s">
        <v>21</v>
      </c>
      <c r="D349" s="125" t="s">
        <v>498</v>
      </c>
      <c r="E349" s="127" t="s">
        <v>43</v>
      </c>
      <c r="F349" s="126">
        <v>1</v>
      </c>
      <c r="G349" s="128">
        <v>43.43</v>
      </c>
      <c r="H349" s="128">
        <f t="shared" si="43"/>
        <v>54.59</v>
      </c>
      <c r="I349" s="128">
        <f t="shared" si="44"/>
        <v>54.59</v>
      </c>
      <c r="J349" s="129">
        <f t="shared" si="34"/>
        <v>5.0851981210048553E-5</v>
      </c>
    </row>
    <row r="350" spans="1:10" ht="22.5" x14ac:dyDescent="0.2">
      <c r="A350" s="125" t="s">
        <v>911</v>
      </c>
      <c r="B350" s="126" t="s">
        <v>499</v>
      </c>
      <c r="C350" s="125" t="s">
        <v>21</v>
      </c>
      <c r="D350" s="125" t="s">
        <v>500</v>
      </c>
      <c r="E350" s="127" t="s">
        <v>43</v>
      </c>
      <c r="F350" s="126">
        <v>2</v>
      </c>
      <c r="G350" s="128">
        <v>35.4</v>
      </c>
      <c r="H350" s="128">
        <f t="shared" si="43"/>
        <v>44.5</v>
      </c>
      <c r="I350" s="128">
        <f t="shared" si="44"/>
        <v>89</v>
      </c>
      <c r="J350" s="129">
        <f t="shared" si="34"/>
        <v>8.2905776290425381E-5</v>
      </c>
    </row>
    <row r="351" spans="1:10" ht="22.5" x14ac:dyDescent="0.2">
      <c r="A351" s="125" t="s">
        <v>912</v>
      </c>
      <c r="B351" s="126" t="s">
        <v>501</v>
      </c>
      <c r="C351" s="125" t="s">
        <v>21</v>
      </c>
      <c r="D351" s="125" t="s">
        <v>502</v>
      </c>
      <c r="E351" s="127" t="s">
        <v>43</v>
      </c>
      <c r="F351" s="126">
        <v>3</v>
      </c>
      <c r="G351" s="128">
        <v>23.74</v>
      </c>
      <c r="H351" s="128">
        <f t="shared" si="43"/>
        <v>29.84</v>
      </c>
      <c r="I351" s="128">
        <f t="shared" si="44"/>
        <v>89.52</v>
      </c>
      <c r="J351" s="129">
        <f t="shared" ref="J351:J387" si="45">I351 / 1073507.83</f>
        <v>8.3390169590099762E-5</v>
      </c>
    </row>
    <row r="352" spans="1:10" ht="22.5" x14ac:dyDescent="0.2">
      <c r="A352" s="125" t="s">
        <v>913</v>
      </c>
      <c r="B352" s="126" t="s">
        <v>503</v>
      </c>
      <c r="C352" s="125" t="s">
        <v>21</v>
      </c>
      <c r="D352" s="125" t="s">
        <v>504</v>
      </c>
      <c r="E352" s="127" t="s">
        <v>43</v>
      </c>
      <c r="F352" s="126">
        <v>2</v>
      </c>
      <c r="G352" s="128">
        <v>39.119999999999997</v>
      </c>
      <c r="H352" s="128">
        <f t="shared" si="43"/>
        <v>49.17</v>
      </c>
      <c r="I352" s="128">
        <f t="shared" si="44"/>
        <v>98.34</v>
      </c>
      <c r="J352" s="129">
        <f t="shared" si="45"/>
        <v>9.1606225173038557E-5</v>
      </c>
    </row>
    <row r="353" spans="1:10" ht="22.5" x14ac:dyDescent="0.2">
      <c r="A353" s="125" t="s">
        <v>914</v>
      </c>
      <c r="B353" s="126" t="s">
        <v>505</v>
      </c>
      <c r="C353" s="125" t="s">
        <v>21</v>
      </c>
      <c r="D353" s="125" t="s">
        <v>506</v>
      </c>
      <c r="E353" s="127" t="s">
        <v>43</v>
      </c>
      <c r="F353" s="126">
        <v>5</v>
      </c>
      <c r="G353" s="128">
        <v>30.27</v>
      </c>
      <c r="H353" s="128">
        <f t="shared" si="43"/>
        <v>38.049999999999997</v>
      </c>
      <c r="I353" s="128">
        <f t="shared" si="44"/>
        <v>190.25</v>
      </c>
      <c r="J353" s="129">
        <f t="shared" si="45"/>
        <v>1.7722274089048795E-4</v>
      </c>
    </row>
    <row r="354" spans="1:10" ht="22.5" x14ac:dyDescent="0.2">
      <c r="A354" s="125" t="s">
        <v>915</v>
      </c>
      <c r="B354" s="126" t="s">
        <v>507</v>
      </c>
      <c r="C354" s="125" t="s">
        <v>41</v>
      </c>
      <c r="D354" s="125" t="s">
        <v>508</v>
      </c>
      <c r="E354" s="127" t="s">
        <v>43</v>
      </c>
      <c r="F354" s="126">
        <v>11</v>
      </c>
      <c r="G354" s="128">
        <v>37.07</v>
      </c>
      <c r="H354" s="128">
        <f t="shared" si="43"/>
        <v>46.6</v>
      </c>
      <c r="I354" s="128">
        <f t="shared" si="44"/>
        <v>512.6</v>
      </c>
      <c r="J354" s="129">
        <f t="shared" si="45"/>
        <v>4.775000104097983E-4</v>
      </c>
    </row>
    <row r="355" spans="1:10" ht="22.5" x14ac:dyDescent="0.2">
      <c r="A355" s="125" t="s">
        <v>916</v>
      </c>
      <c r="B355" s="126" t="s">
        <v>509</v>
      </c>
      <c r="C355" s="125" t="s">
        <v>41</v>
      </c>
      <c r="D355" s="125" t="s">
        <v>510</v>
      </c>
      <c r="E355" s="127" t="s">
        <v>43</v>
      </c>
      <c r="F355" s="126">
        <v>1</v>
      </c>
      <c r="G355" s="128">
        <v>104.25</v>
      </c>
      <c r="H355" s="128">
        <f t="shared" si="43"/>
        <v>131.05000000000001</v>
      </c>
      <c r="I355" s="128">
        <f t="shared" si="44"/>
        <v>131.05000000000001</v>
      </c>
      <c r="J355" s="129">
        <f t="shared" si="45"/>
        <v>1.2207642677371062E-4</v>
      </c>
    </row>
    <row r="356" spans="1:10" x14ac:dyDescent="0.2">
      <c r="A356" s="121" t="s">
        <v>917</v>
      </c>
      <c r="B356" s="121"/>
      <c r="C356" s="121"/>
      <c r="D356" s="121" t="s">
        <v>511</v>
      </c>
      <c r="E356" s="121"/>
      <c r="F356" s="122"/>
      <c r="G356" s="121"/>
      <c r="H356" s="121"/>
      <c r="I356" s="123">
        <f>SUM(I357:I361)</f>
        <v>9204.9</v>
      </c>
      <c r="J356" s="124">
        <f t="shared" si="45"/>
        <v>8.574599777255467E-3</v>
      </c>
    </row>
    <row r="357" spans="1:10" x14ac:dyDescent="0.2">
      <c r="A357" s="125" t="s">
        <v>918</v>
      </c>
      <c r="B357" s="126" t="s">
        <v>512</v>
      </c>
      <c r="C357" s="125" t="s">
        <v>21</v>
      </c>
      <c r="D357" s="125" t="s">
        <v>513</v>
      </c>
      <c r="E357" s="127" t="s">
        <v>43</v>
      </c>
      <c r="F357" s="126">
        <v>39</v>
      </c>
      <c r="G357" s="128">
        <v>10.72</v>
      </c>
      <c r="H357" s="128">
        <f>TRUNC(G357 * (1 + 25.71 / 100), 2)</f>
        <v>13.47</v>
      </c>
      <c r="I357" s="128">
        <f>TRUNC(F357 * H357, 2)</f>
        <v>525.33000000000004</v>
      </c>
      <c r="J357" s="129">
        <f t="shared" si="45"/>
        <v>4.8935833099605799E-4</v>
      </c>
    </row>
    <row r="358" spans="1:10" ht="33.75" x14ac:dyDescent="0.2">
      <c r="A358" s="125" t="s">
        <v>919</v>
      </c>
      <c r="B358" s="126" t="s">
        <v>514</v>
      </c>
      <c r="C358" s="125" t="s">
        <v>41</v>
      </c>
      <c r="D358" s="125" t="s">
        <v>515</v>
      </c>
      <c r="E358" s="127" t="s">
        <v>43</v>
      </c>
      <c r="F358" s="126">
        <v>31</v>
      </c>
      <c r="G358" s="128">
        <v>155.94</v>
      </c>
      <c r="H358" s="128">
        <f>TRUNC(G358 * (1 + 25.71 / 100), 2)</f>
        <v>196.03</v>
      </c>
      <c r="I358" s="128">
        <f>TRUNC(F358 * H358, 2)</f>
        <v>6076.93</v>
      </c>
      <c r="J358" s="129">
        <f t="shared" si="45"/>
        <v>5.6608157203660078E-3</v>
      </c>
    </row>
    <row r="359" spans="1:10" x14ac:dyDescent="0.2">
      <c r="A359" s="125" t="s">
        <v>920</v>
      </c>
      <c r="B359" s="126" t="s">
        <v>516</v>
      </c>
      <c r="C359" s="125" t="s">
        <v>41</v>
      </c>
      <c r="D359" s="125" t="s">
        <v>517</v>
      </c>
      <c r="E359" s="127" t="s">
        <v>43</v>
      </c>
      <c r="F359" s="126">
        <v>1</v>
      </c>
      <c r="G359" s="128">
        <v>409.07</v>
      </c>
      <c r="H359" s="128">
        <f>TRUNC(G359 * (1 + 25.71 / 100), 2)</f>
        <v>514.24</v>
      </c>
      <c r="I359" s="128">
        <f>TRUNC(F359 * H359, 2)</f>
        <v>514.24</v>
      </c>
      <c r="J359" s="129">
        <f t="shared" si="45"/>
        <v>4.7902771235492524E-4</v>
      </c>
    </row>
    <row r="360" spans="1:10" x14ac:dyDescent="0.2">
      <c r="A360" s="125" t="s">
        <v>921</v>
      </c>
      <c r="B360" s="126" t="s">
        <v>518</v>
      </c>
      <c r="C360" s="125" t="s">
        <v>41</v>
      </c>
      <c r="D360" s="125" t="s">
        <v>519</v>
      </c>
      <c r="E360" s="127" t="s">
        <v>43</v>
      </c>
      <c r="F360" s="126">
        <v>3</v>
      </c>
      <c r="G360" s="128">
        <v>389.15</v>
      </c>
      <c r="H360" s="128">
        <f>TRUNC(G360 * (1 + 25.71 / 100), 2)</f>
        <v>489.2</v>
      </c>
      <c r="I360" s="128">
        <f>TRUNC(F360 * H360, 2)</f>
        <v>1467.6</v>
      </c>
      <c r="J360" s="129">
        <f t="shared" si="45"/>
        <v>1.3671069357733515E-3</v>
      </c>
    </row>
    <row r="361" spans="1:10" x14ac:dyDescent="0.2">
      <c r="A361" s="125" t="s">
        <v>922</v>
      </c>
      <c r="B361" s="126" t="s">
        <v>520</v>
      </c>
      <c r="C361" s="125" t="s">
        <v>41</v>
      </c>
      <c r="D361" s="125" t="s">
        <v>521</v>
      </c>
      <c r="E361" s="127" t="s">
        <v>43</v>
      </c>
      <c r="F361" s="126">
        <v>4</v>
      </c>
      <c r="G361" s="128">
        <v>123.46</v>
      </c>
      <c r="H361" s="128">
        <f>TRUNC(G361 * (1 + 25.71 / 100), 2)</f>
        <v>155.19999999999999</v>
      </c>
      <c r="I361" s="128">
        <f>TRUNC(F361 * H361, 2)</f>
        <v>620.79999999999995</v>
      </c>
      <c r="J361" s="129">
        <f t="shared" si="45"/>
        <v>5.782910777651244E-4</v>
      </c>
    </row>
    <row r="362" spans="1:10" x14ac:dyDescent="0.2">
      <c r="A362" s="121">
        <v>15</v>
      </c>
      <c r="B362" s="121"/>
      <c r="C362" s="121"/>
      <c r="D362" s="121" t="s">
        <v>522</v>
      </c>
      <c r="E362" s="121"/>
      <c r="F362" s="122"/>
      <c r="G362" s="121"/>
      <c r="H362" s="121"/>
      <c r="I362" s="123">
        <f>SUM(I363:I371)</f>
        <v>1139.94</v>
      </c>
      <c r="J362" s="124">
        <f t="shared" si="45"/>
        <v>1.0618832654439045E-3</v>
      </c>
    </row>
    <row r="363" spans="1:10" x14ac:dyDescent="0.2">
      <c r="A363" s="125" t="s">
        <v>923</v>
      </c>
      <c r="B363" s="126" t="s">
        <v>468</v>
      </c>
      <c r="C363" s="125" t="s">
        <v>21</v>
      </c>
      <c r="D363" s="125" t="s">
        <v>469</v>
      </c>
      <c r="E363" s="127" t="s">
        <v>39</v>
      </c>
      <c r="F363" s="126">
        <v>6.74</v>
      </c>
      <c r="G363" s="128">
        <v>4.72</v>
      </c>
      <c r="H363" s="128">
        <f t="shared" ref="H363:H371" si="46">TRUNC(G363 * (1 + 25.71 / 100), 2)</f>
        <v>5.93</v>
      </c>
      <c r="I363" s="128">
        <f t="shared" ref="I363:I371" si="47">TRUNC(F363 * H363, 2)</f>
        <v>39.96</v>
      </c>
      <c r="J363" s="129">
        <f t="shared" si="45"/>
        <v>3.7223762028824698E-5</v>
      </c>
    </row>
    <row r="364" spans="1:10" x14ac:dyDescent="0.2">
      <c r="A364" s="125" t="s">
        <v>924</v>
      </c>
      <c r="B364" s="126" t="s">
        <v>470</v>
      </c>
      <c r="C364" s="125" t="s">
        <v>21</v>
      </c>
      <c r="D364" s="125" t="s">
        <v>471</v>
      </c>
      <c r="E364" s="127" t="s">
        <v>43</v>
      </c>
      <c r="F364" s="126">
        <v>2</v>
      </c>
      <c r="G364" s="128">
        <v>3.02</v>
      </c>
      <c r="H364" s="128">
        <f t="shared" si="46"/>
        <v>3.79</v>
      </c>
      <c r="I364" s="128">
        <f t="shared" si="47"/>
        <v>7.58</v>
      </c>
      <c r="J364" s="129">
        <f t="shared" si="45"/>
        <v>7.060963868330611E-6</v>
      </c>
    </row>
    <row r="365" spans="1:10" ht="22.5" x14ac:dyDescent="0.2">
      <c r="A365" s="125" t="s">
        <v>925</v>
      </c>
      <c r="B365" s="126" t="s">
        <v>321</v>
      </c>
      <c r="C365" s="125" t="s">
        <v>21</v>
      </c>
      <c r="D365" s="125" t="s">
        <v>322</v>
      </c>
      <c r="E365" s="127" t="s">
        <v>39</v>
      </c>
      <c r="F365" s="126">
        <v>6.74</v>
      </c>
      <c r="G365" s="128">
        <v>9.75</v>
      </c>
      <c r="H365" s="128">
        <f t="shared" si="46"/>
        <v>12.25</v>
      </c>
      <c r="I365" s="128">
        <f t="shared" si="47"/>
        <v>82.56</v>
      </c>
      <c r="J365" s="129">
        <f t="shared" si="45"/>
        <v>7.6906751579073254E-5</v>
      </c>
    </row>
    <row r="366" spans="1:10" ht="22.5" x14ac:dyDescent="0.2">
      <c r="A366" s="125" t="s">
        <v>926</v>
      </c>
      <c r="B366" s="126" t="s">
        <v>523</v>
      </c>
      <c r="C366" s="125" t="s">
        <v>21</v>
      </c>
      <c r="D366" s="125" t="s">
        <v>524</v>
      </c>
      <c r="E366" s="127" t="s">
        <v>43</v>
      </c>
      <c r="F366" s="126">
        <v>2</v>
      </c>
      <c r="G366" s="128">
        <v>7.27</v>
      </c>
      <c r="H366" s="128">
        <f t="shared" si="46"/>
        <v>9.1300000000000008</v>
      </c>
      <c r="I366" s="128">
        <f t="shared" si="47"/>
        <v>18.260000000000002</v>
      </c>
      <c r="J366" s="129">
        <f t="shared" si="45"/>
        <v>1.7009657023181659E-5</v>
      </c>
    </row>
    <row r="367" spans="1:10" x14ac:dyDescent="0.2">
      <c r="A367" s="125" t="s">
        <v>927</v>
      </c>
      <c r="B367" s="126" t="s">
        <v>512</v>
      </c>
      <c r="C367" s="125" t="s">
        <v>21</v>
      </c>
      <c r="D367" s="125" t="s">
        <v>513</v>
      </c>
      <c r="E367" s="127" t="s">
        <v>43</v>
      </c>
      <c r="F367" s="126">
        <v>1</v>
      </c>
      <c r="G367" s="128">
        <v>10.72</v>
      </c>
      <c r="H367" s="128">
        <f t="shared" si="46"/>
        <v>13.47</v>
      </c>
      <c r="I367" s="128">
        <f t="shared" si="47"/>
        <v>13.47</v>
      </c>
      <c r="J367" s="129">
        <f t="shared" si="45"/>
        <v>1.2547649512719437E-5</v>
      </c>
    </row>
    <row r="368" spans="1:10" x14ac:dyDescent="0.2">
      <c r="A368" s="125" t="s">
        <v>928</v>
      </c>
      <c r="B368" s="126" t="s">
        <v>525</v>
      </c>
      <c r="C368" s="125" t="s">
        <v>21</v>
      </c>
      <c r="D368" s="125" t="s">
        <v>526</v>
      </c>
      <c r="E368" s="127" t="s">
        <v>43</v>
      </c>
      <c r="F368" s="126">
        <v>2</v>
      </c>
      <c r="G368" s="128">
        <v>38.229999999999997</v>
      </c>
      <c r="H368" s="128">
        <f t="shared" si="46"/>
        <v>48.05</v>
      </c>
      <c r="I368" s="128">
        <f t="shared" si="47"/>
        <v>96.1</v>
      </c>
      <c r="J368" s="129">
        <f t="shared" si="45"/>
        <v>8.9519607882133459E-5</v>
      </c>
    </row>
    <row r="369" spans="1:10" ht="22.5" x14ac:dyDescent="0.2">
      <c r="A369" s="125" t="s">
        <v>929</v>
      </c>
      <c r="B369" s="126" t="s">
        <v>472</v>
      </c>
      <c r="C369" s="125" t="s">
        <v>21</v>
      </c>
      <c r="D369" s="125" t="s">
        <v>527</v>
      </c>
      <c r="E369" s="127" t="s">
        <v>39</v>
      </c>
      <c r="F369" s="126">
        <v>35.6</v>
      </c>
      <c r="G369" s="128">
        <v>7.18</v>
      </c>
      <c r="H369" s="128">
        <f t="shared" si="46"/>
        <v>9.02</v>
      </c>
      <c r="I369" s="128">
        <f t="shared" si="47"/>
        <v>321.11</v>
      </c>
      <c r="J369" s="129">
        <f t="shared" si="45"/>
        <v>2.991221778047022E-4</v>
      </c>
    </row>
    <row r="370" spans="1:10" ht="22.5" x14ac:dyDescent="0.2">
      <c r="A370" s="125" t="s">
        <v>930</v>
      </c>
      <c r="B370" s="126" t="s">
        <v>528</v>
      </c>
      <c r="C370" s="125" t="s">
        <v>21</v>
      </c>
      <c r="D370" s="125" t="s">
        <v>529</v>
      </c>
      <c r="E370" s="127" t="s">
        <v>39</v>
      </c>
      <c r="F370" s="126">
        <v>75</v>
      </c>
      <c r="G370" s="128">
        <v>2.82</v>
      </c>
      <c r="H370" s="128">
        <f t="shared" si="46"/>
        <v>3.54</v>
      </c>
      <c r="I370" s="128">
        <f t="shared" si="47"/>
        <v>265.5</v>
      </c>
      <c r="J370" s="129">
        <f t="shared" si="45"/>
        <v>2.4732004050683073E-4</v>
      </c>
    </row>
    <row r="371" spans="1:10" x14ac:dyDescent="0.2">
      <c r="A371" s="125" t="s">
        <v>931</v>
      </c>
      <c r="B371" s="126" t="s">
        <v>530</v>
      </c>
      <c r="C371" s="125" t="s">
        <v>41</v>
      </c>
      <c r="D371" s="125" t="s">
        <v>531</v>
      </c>
      <c r="E371" s="127" t="s">
        <v>43</v>
      </c>
      <c r="F371" s="126">
        <v>1</v>
      </c>
      <c r="G371" s="128">
        <v>234.99</v>
      </c>
      <c r="H371" s="128">
        <f t="shared" si="46"/>
        <v>295.39999999999998</v>
      </c>
      <c r="I371" s="128">
        <f t="shared" si="47"/>
        <v>295.39999999999998</v>
      </c>
      <c r="J371" s="129">
        <f t="shared" si="45"/>
        <v>2.7517265523810847E-4</v>
      </c>
    </row>
    <row r="372" spans="1:10" x14ac:dyDescent="0.2">
      <c r="A372" s="121">
        <v>16</v>
      </c>
      <c r="B372" s="121"/>
      <c r="C372" s="121"/>
      <c r="D372" s="121" t="s">
        <v>532</v>
      </c>
      <c r="E372" s="121"/>
      <c r="F372" s="122"/>
      <c r="G372" s="121"/>
      <c r="H372" s="121"/>
      <c r="I372" s="123">
        <f>SUM(I373:I376)</f>
        <v>2310.96</v>
      </c>
      <c r="J372" s="124">
        <f t="shared" si="45"/>
        <v>2.1527183457991173E-3</v>
      </c>
    </row>
    <row r="373" spans="1:10" x14ac:dyDescent="0.2">
      <c r="A373" s="125" t="s">
        <v>932</v>
      </c>
      <c r="B373" s="126" t="s">
        <v>533</v>
      </c>
      <c r="C373" s="125" t="s">
        <v>21</v>
      </c>
      <c r="D373" s="125" t="s">
        <v>534</v>
      </c>
      <c r="E373" s="127" t="s">
        <v>43</v>
      </c>
      <c r="F373" s="126">
        <v>2</v>
      </c>
      <c r="G373" s="128">
        <v>172.58</v>
      </c>
      <c r="H373" s="128">
        <f>TRUNC(G373 * (1 + 25.71 / 100), 2)</f>
        <v>216.95</v>
      </c>
      <c r="I373" s="128">
        <f>TRUNC(F373 * H373, 2)</f>
        <v>433.9</v>
      </c>
      <c r="J373" s="129">
        <f t="shared" si="45"/>
        <v>4.041889475552311E-4</v>
      </c>
    </row>
    <row r="374" spans="1:10" ht="22.5" x14ac:dyDescent="0.2">
      <c r="A374" s="125" t="s">
        <v>933</v>
      </c>
      <c r="B374" s="126" t="s">
        <v>535</v>
      </c>
      <c r="C374" s="125" t="s">
        <v>21</v>
      </c>
      <c r="D374" s="125" t="s">
        <v>536</v>
      </c>
      <c r="E374" s="127" t="s">
        <v>43</v>
      </c>
      <c r="F374" s="126">
        <v>11</v>
      </c>
      <c r="G374" s="128">
        <v>23.97</v>
      </c>
      <c r="H374" s="128">
        <f>TRUNC(G374 * (1 + 25.71 / 100), 2)</f>
        <v>30.13</v>
      </c>
      <c r="I374" s="128">
        <f>TRUNC(F374 * H374, 2)</f>
        <v>331.43</v>
      </c>
      <c r="J374" s="129">
        <f t="shared" si="45"/>
        <v>3.0873552175208634E-4</v>
      </c>
    </row>
    <row r="375" spans="1:10" x14ac:dyDescent="0.2">
      <c r="A375" s="125" t="s">
        <v>934</v>
      </c>
      <c r="B375" s="126" t="s">
        <v>537</v>
      </c>
      <c r="C375" s="125" t="s">
        <v>41</v>
      </c>
      <c r="D375" s="125" t="s">
        <v>538</v>
      </c>
      <c r="E375" s="127" t="s">
        <v>43</v>
      </c>
      <c r="F375" s="126">
        <v>7</v>
      </c>
      <c r="G375" s="128">
        <v>144.66</v>
      </c>
      <c r="H375" s="128">
        <f>TRUNC(G375 * (1 + 25.71 / 100), 2)</f>
        <v>181.85</v>
      </c>
      <c r="I375" s="128">
        <f>TRUNC(F375 * H375, 2)</f>
        <v>1272.95</v>
      </c>
      <c r="J375" s="129">
        <f t="shared" si="45"/>
        <v>1.1857854823471572E-3</v>
      </c>
    </row>
    <row r="376" spans="1:10" x14ac:dyDescent="0.2">
      <c r="A376" s="125" t="s">
        <v>935</v>
      </c>
      <c r="B376" s="126" t="s">
        <v>539</v>
      </c>
      <c r="C376" s="125" t="s">
        <v>41</v>
      </c>
      <c r="D376" s="125" t="s">
        <v>540</v>
      </c>
      <c r="E376" s="127" t="s">
        <v>43</v>
      </c>
      <c r="F376" s="126">
        <v>4</v>
      </c>
      <c r="G376" s="128">
        <v>54.23</v>
      </c>
      <c r="H376" s="128">
        <f>TRUNC(G376 * (1 + 25.71 / 100), 2)</f>
        <v>68.17</v>
      </c>
      <c r="I376" s="128">
        <f>TRUNC(F376 * H376, 2)</f>
        <v>272.68</v>
      </c>
      <c r="J376" s="129">
        <f t="shared" si="45"/>
        <v>2.5400839414464261E-4</v>
      </c>
    </row>
    <row r="377" spans="1:10" x14ac:dyDescent="0.2">
      <c r="A377" s="121">
        <v>17</v>
      </c>
      <c r="B377" s="121"/>
      <c r="C377" s="121"/>
      <c r="D377" s="121" t="s">
        <v>541</v>
      </c>
      <c r="E377" s="121"/>
      <c r="F377" s="122"/>
      <c r="G377" s="121"/>
      <c r="H377" s="121"/>
      <c r="I377" s="123">
        <f>SUM(I378:I381)</f>
        <v>3247.81</v>
      </c>
      <c r="J377" s="124">
        <f t="shared" si="45"/>
        <v>3.0254180819528813E-3</v>
      </c>
    </row>
    <row r="378" spans="1:10" ht="22.5" x14ac:dyDescent="0.2">
      <c r="A378" s="125" t="s">
        <v>936</v>
      </c>
      <c r="B378" s="126" t="s">
        <v>542</v>
      </c>
      <c r="C378" s="125" t="s">
        <v>41</v>
      </c>
      <c r="D378" s="125" t="s">
        <v>543</v>
      </c>
      <c r="E378" s="127" t="s">
        <v>39</v>
      </c>
      <c r="F378" s="126">
        <v>16</v>
      </c>
      <c r="G378" s="128">
        <v>11.75</v>
      </c>
      <c r="H378" s="128">
        <f>TRUNC(G378 * (1 + 25.71 / 100), 2)</f>
        <v>14.77</v>
      </c>
      <c r="I378" s="128">
        <f>TRUNC(F378 * H378, 2)</f>
        <v>236.32</v>
      </c>
      <c r="J378" s="129">
        <f t="shared" si="45"/>
        <v>2.2013812419048679E-4</v>
      </c>
    </row>
    <row r="379" spans="1:10" ht="22.5" x14ac:dyDescent="0.2">
      <c r="A379" s="125" t="s">
        <v>937</v>
      </c>
      <c r="B379" s="126" t="s">
        <v>544</v>
      </c>
      <c r="C379" s="125" t="s">
        <v>21</v>
      </c>
      <c r="D379" s="125" t="s">
        <v>545</v>
      </c>
      <c r="E379" s="127" t="s">
        <v>39</v>
      </c>
      <c r="F379" s="126">
        <v>16</v>
      </c>
      <c r="G379" s="128">
        <v>84.05</v>
      </c>
      <c r="H379" s="128">
        <f>TRUNC(G379 * (1 + 25.71 / 100), 2)</f>
        <v>105.65</v>
      </c>
      <c r="I379" s="128">
        <f>TRUNC(F379 * H379, 2)</f>
        <v>1690.4</v>
      </c>
      <c r="J379" s="129">
        <f t="shared" si="45"/>
        <v>1.5746508341723041E-3</v>
      </c>
    </row>
    <row r="380" spans="1:10" ht="22.5" x14ac:dyDescent="0.2">
      <c r="A380" s="125" t="s">
        <v>938</v>
      </c>
      <c r="B380" s="126" t="s">
        <v>546</v>
      </c>
      <c r="C380" s="125" t="s">
        <v>21</v>
      </c>
      <c r="D380" s="125" t="s">
        <v>547</v>
      </c>
      <c r="E380" s="127" t="s">
        <v>39</v>
      </c>
      <c r="F380" s="126">
        <v>16</v>
      </c>
      <c r="G380" s="128">
        <v>54.29</v>
      </c>
      <c r="H380" s="128">
        <f>TRUNC(G380 * (1 + 25.71 / 100), 2)</f>
        <v>68.239999999999995</v>
      </c>
      <c r="I380" s="128">
        <f>TRUNC(F380 * H380, 2)</f>
        <v>1091.8399999999999</v>
      </c>
      <c r="J380" s="129">
        <f t="shared" si="45"/>
        <v>1.0170768852240228E-3</v>
      </c>
    </row>
    <row r="381" spans="1:10" ht="22.5" x14ac:dyDescent="0.2">
      <c r="A381" s="125" t="s">
        <v>939</v>
      </c>
      <c r="B381" s="126" t="s">
        <v>548</v>
      </c>
      <c r="C381" s="125" t="s">
        <v>41</v>
      </c>
      <c r="D381" s="125" t="s">
        <v>549</v>
      </c>
      <c r="E381" s="127" t="s">
        <v>43</v>
      </c>
      <c r="F381" s="126">
        <v>5</v>
      </c>
      <c r="G381" s="128">
        <v>36.479999999999997</v>
      </c>
      <c r="H381" s="128">
        <f>TRUNC(G381 * (1 + 25.71 / 100), 2)</f>
        <v>45.85</v>
      </c>
      <c r="I381" s="128">
        <f>TRUNC(F381 * H381, 2)</f>
        <v>229.25</v>
      </c>
      <c r="J381" s="129">
        <f t="shared" si="45"/>
        <v>2.135522383660676E-4</v>
      </c>
    </row>
    <row r="382" spans="1:10" x14ac:dyDescent="0.2">
      <c r="A382" s="121">
        <v>18</v>
      </c>
      <c r="B382" s="121"/>
      <c r="C382" s="121"/>
      <c r="D382" s="121" t="s">
        <v>550</v>
      </c>
      <c r="E382" s="121"/>
      <c r="F382" s="122"/>
      <c r="G382" s="121"/>
      <c r="H382" s="121"/>
      <c r="I382" s="123">
        <f>SUM(I383:I385)</f>
        <v>6522.92</v>
      </c>
      <c r="J382" s="124">
        <f t="shared" si="45"/>
        <v>6.0762668121386683E-3</v>
      </c>
    </row>
    <row r="383" spans="1:10" ht="22.5" x14ac:dyDescent="0.2">
      <c r="A383" s="125" t="s">
        <v>940</v>
      </c>
      <c r="B383" s="126">
        <v>98052</v>
      </c>
      <c r="C383" s="125" t="s">
        <v>41</v>
      </c>
      <c r="D383" s="125" t="s">
        <v>580</v>
      </c>
      <c r="E383" s="127" t="s">
        <v>43</v>
      </c>
      <c r="F383" s="126">
        <v>1</v>
      </c>
      <c r="G383" s="128">
        <v>1991.68</v>
      </c>
      <c r="H383" s="128">
        <f>TRUNC(G383 * (1 + 25.71 / 100), 2)</f>
        <v>2503.7399999999998</v>
      </c>
      <c r="I383" s="128">
        <f>TRUNC(F383 * H383, 2)</f>
        <v>2503.7399999999998</v>
      </c>
      <c r="J383" s="129">
        <f t="shared" si="45"/>
        <v>2.3322978463976361E-3</v>
      </c>
    </row>
    <row r="384" spans="1:10" ht="22.5" x14ac:dyDescent="0.2">
      <c r="A384" s="125" t="s">
        <v>941</v>
      </c>
      <c r="B384" s="126">
        <v>98062</v>
      </c>
      <c r="C384" s="125" t="s">
        <v>41</v>
      </c>
      <c r="D384" s="125" t="s">
        <v>581</v>
      </c>
      <c r="E384" s="127" t="s">
        <v>43</v>
      </c>
      <c r="F384" s="126">
        <v>1</v>
      </c>
      <c r="G384" s="128">
        <v>2831.01</v>
      </c>
      <c r="H384" s="128">
        <f>TRUNC(G384 * (1 + 25.71 / 100), 2)</f>
        <v>3558.86</v>
      </c>
      <c r="I384" s="128">
        <f>TRUNC(F384 * H384, 2)</f>
        <v>3558.86</v>
      </c>
      <c r="J384" s="129">
        <f t="shared" si="45"/>
        <v>3.3151691124600367E-3</v>
      </c>
    </row>
    <row r="385" spans="1:10" ht="22.5" x14ac:dyDescent="0.2">
      <c r="A385" s="125" t="s">
        <v>942</v>
      </c>
      <c r="B385" s="126" t="s">
        <v>551</v>
      </c>
      <c r="C385" s="125" t="s">
        <v>41</v>
      </c>
      <c r="D385" s="125" t="s">
        <v>552</v>
      </c>
      <c r="E385" s="127" t="s">
        <v>43</v>
      </c>
      <c r="F385" s="126">
        <v>1</v>
      </c>
      <c r="G385" s="128">
        <v>366.18</v>
      </c>
      <c r="H385" s="128">
        <f>TRUNC(G385 * (1 + 25.71 / 100), 2)</f>
        <v>460.32</v>
      </c>
      <c r="I385" s="128">
        <f>TRUNC(F385 * H385, 2)</f>
        <v>460.32</v>
      </c>
      <c r="J385" s="129">
        <f t="shared" si="45"/>
        <v>4.2879985328099561E-4</v>
      </c>
    </row>
    <row r="386" spans="1:10" x14ac:dyDescent="0.2">
      <c r="A386" s="121">
        <v>19</v>
      </c>
      <c r="B386" s="121"/>
      <c r="C386" s="121"/>
      <c r="D386" s="121" t="s">
        <v>553</v>
      </c>
      <c r="E386" s="121"/>
      <c r="F386" s="122"/>
      <c r="G386" s="121"/>
      <c r="H386" s="121"/>
      <c r="I386" s="123">
        <f>I387</f>
        <v>866.57</v>
      </c>
      <c r="J386" s="124">
        <f t="shared" si="45"/>
        <v>8.0723211865161714E-4</v>
      </c>
    </row>
    <row r="387" spans="1:10" x14ac:dyDescent="0.2">
      <c r="A387" s="125" t="s">
        <v>943</v>
      </c>
      <c r="B387" s="126" t="s">
        <v>554</v>
      </c>
      <c r="C387" s="125" t="s">
        <v>41</v>
      </c>
      <c r="D387" s="125" t="s">
        <v>555</v>
      </c>
      <c r="E387" s="127" t="s">
        <v>32</v>
      </c>
      <c r="F387" s="126">
        <v>325.77999999999997</v>
      </c>
      <c r="G387" s="128">
        <v>2.12</v>
      </c>
      <c r="H387" s="128">
        <f>TRUNC(G387 * (1 + 25.71 / 100), 2)</f>
        <v>2.66</v>
      </c>
      <c r="I387" s="128">
        <f>TRUNC(F387 * H387, 2)</f>
        <v>866.57</v>
      </c>
      <c r="J387" s="129">
        <f t="shared" si="45"/>
        <v>8.0723211865161714E-4</v>
      </c>
    </row>
    <row r="388" spans="1:10" x14ac:dyDescent="0.2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</row>
    <row r="389" spans="1:10" x14ac:dyDescent="0.2">
      <c r="A389" s="137"/>
      <c r="B389" s="137"/>
      <c r="C389" s="137"/>
      <c r="D389" s="138"/>
      <c r="E389" s="139"/>
      <c r="F389" s="140" t="s">
        <v>556</v>
      </c>
      <c r="G389" s="137"/>
      <c r="H389" s="141">
        <f>H391*(1-0.2571)</f>
        <v>651172.97064700013</v>
      </c>
      <c r="I389" s="137"/>
      <c r="J389" s="137"/>
    </row>
    <row r="390" spans="1:10" x14ac:dyDescent="0.2">
      <c r="A390" s="137"/>
      <c r="B390" s="137"/>
      <c r="C390" s="137"/>
      <c r="D390" s="138"/>
      <c r="E390" s="139"/>
      <c r="F390" s="140" t="s">
        <v>557</v>
      </c>
      <c r="G390" s="137"/>
      <c r="H390" s="141">
        <f>H391*0.2571</f>
        <v>225355.45935300004</v>
      </c>
      <c r="I390" s="137"/>
      <c r="J390" s="137"/>
    </row>
    <row r="391" spans="1:10" x14ac:dyDescent="0.2">
      <c r="A391" s="137"/>
      <c r="B391" s="137"/>
      <c r="C391" s="137"/>
      <c r="D391" s="138"/>
      <c r="E391" s="139"/>
      <c r="F391" s="142" t="s">
        <v>558</v>
      </c>
      <c r="G391" s="143"/>
      <c r="H391" s="141">
        <f>I5+I8+I11+I96+I114+I117+I122+I127+I134+I148+I163+I186+I197+I320+I362+I372+I377+I382+I386</f>
        <v>876528.43000000017</v>
      </c>
      <c r="I391" s="137"/>
      <c r="J391" s="137"/>
    </row>
    <row r="392" spans="1:10" x14ac:dyDescent="0.2">
      <c r="A392" s="144"/>
      <c r="B392" s="144"/>
      <c r="C392" s="144"/>
      <c r="D392" s="144"/>
      <c r="E392" s="144"/>
      <c r="F392" s="145"/>
      <c r="G392" s="137"/>
      <c r="H392" s="142"/>
      <c r="I392" s="143"/>
      <c r="J392" s="146"/>
    </row>
    <row r="393" spans="1:10" x14ac:dyDescent="0.2">
      <c r="A393" s="147" t="s">
        <v>559</v>
      </c>
      <c r="B393" s="117"/>
      <c r="C393" s="117"/>
      <c r="D393" s="117"/>
      <c r="E393" s="117"/>
      <c r="F393" s="117"/>
      <c r="G393" s="117"/>
      <c r="H393" s="117"/>
      <c r="I393" s="117"/>
      <c r="J393" s="117"/>
    </row>
  </sheetData>
  <mergeCells count="16">
    <mergeCell ref="A391:C391"/>
    <mergeCell ref="F391:G391"/>
    <mergeCell ref="H391:J391"/>
    <mergeCell ref="A393:J393"/>
    <mergeCell ref="I1:J1"/>
    <mergeCell ref="I2:J2"/>
    <mergeCell ref="E2:G2"/>
    <mergeCell ref="A3:J3"/>
    <mergeCell ref="A389:C389"/>
    <mergeCell ref="F389:G389"/>
    <mergeCell ref="H389:J389"/>
    <mergeCell ref="A390:C390"/>
    <mergeCell ref="F390:G390"/>
    <mergeCell ref="H390:J390"/>
    <mergeCell ref="F392:G392"/>
    <mergeCell ref="H392:I392"/>
  </mergeCells>
  <pageMargins left="0.23622047244094491" right="0.23622047244094491" top="0.35433070866141736" bottom="0.74803149606299213" header="0.31496062992125984" footer="0.31496062992125984"/>
  <pageSetup paperSize="9" scale="93" fitToHeight="0" orientation="landscape" r:id="rId1"/>
  <headerFooter>
    <oddHeader>&amp;L &amp;C &amp;R</oddHeader>
    <oddFooter>Página &amp;P de &amp;N</oddFooter>
  </headerFooter>
  <rowBreaks count="1" manualBreakCount="1">
    <brk id="35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showOutlineSymbols="0" showWhiteSpace="0" view="pageBreakPreview" topLeftCell="A3" zoomScale="60" zoomScaleNormal="85" workbookViewId="0">
      <selection activeCell="S20" sqref="S20"/>
    </sheetView>
  </sheetViews>
  <sheetFormatPr defaultRowHeight="14.25" x14ac:dyDescent="0.2"/>
  <cols>
    <col min="1" max="1" width="20" style="25" bestFit="1" customWidth="1"/>
    <col min="2" max="2" width="60" style="25" bestFit="1" customWidth="1"/>
    <col min="3" max="3" width="11.625" style="25" bestFit="1" customWidth="1"/>
    <col min="4" max="4" width="21.75" style="22" bestFit="1" customWidth="1"/>
    <col min="5" max="5" width="12.375" style="80" bestFit="1" customWidth="1"/>
    <col min="6" max="6" width="12.375" style="76" bestFit="1" customWidth="1"/>
    <col min="7" max="7" width="12.375" style="25" bestFit="1" customWidth="1"/>
    <col min="8" max="8" width="13.5" style="25" bestFit="1" customWidth="1"/>
    <col min="9" max="11" width="12.375" style="25" bestFit="1" customWidth="1"/>
    <col min="12" max="12" width="12.875" style="25" bestFit="1" customWidth="1"/>
    <col min="13" max="34" width="12" style="25" bestFit="1" customWidth="1"/>
    <col min="35" max="16384" width="9" style="25"/>
  </cols>
  <sheetData>
    <row r="1" spans="1:13" ht="15" customHeight="1" x14ac:dyDescent="0.2">
      <c r="A1" s="15"/>
      <c r="B1" s="15" t="s">
        <v>0</v>
      </c>
      <c r="C1" s="47" t="s">
        <v>1</v>
      </c>
      <c r="D1" s="47"/>
      <c r="E1" s="47"/>
      <c r="F1" s="40"/>
      <c r="G1" s="54" t="s">
        <v>2</v>
      </c>
      <c r="H1" s="54"/>
      <c r="I1" s="55" t="s">
        <v>3</v>
      </c>
      <c r="J1" s="55"/>
      <c r="K1" s="55"/>
    </row>
    <row r="2" spans="1:13" ht="170.1" customHeight="1" x14ac:dyDescent="0.2">
      <c r="A2" s="17"/>
      <c r="B2" s="17" t="s">
        <v>560</v>
      </c>
      <c r="C2" s="48" t="s">
        <v>4</v>
      </c>
      <c r="D2" s="48"/>
      <c r="E2" s="48"/>
      <c r="F2" s="72"/>
      <c r="G2" s="56">
        <v>0.2571</v>
      </c>
      <c r="H2" s="56"/>
      <c r="I2" s="57" t="s">
        <v>5</v>
      </c>
      <c r="J2" s="57"/>
      <c r="K2" s="57"/>
    </row>
    <row r="3" spans="1:13" ht="15" x14ac:dyDescent="0.25">
      <c r="A3" s="58" t="s">
        <v>948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3" ht="15" x14ac:dyDescent="0.2">
      <c r="A4" s="59" t="s">
        <v>7</v>
      </c>
      <c r="B4" s="59" t="s">
        <v>10</v>
      </c>
      <c r="C4" s="60" t="s">
        <v>960</v>
      </c>
      <c r="D4" s="86" t="s">
        <v>961</v>
      </c>
      <c r="E4" s="90" t="s">
        <v>949</v>
      </c>
      <c r="F4" s="91"/>
      <c r="G4" s="87" t="s">
        <v>950</v>
      </c>
      <c r="H4" s="87"/>
      <c r="I4" s="98" t="s">
        <v>951</v>
      </c>
      <c r="J4" s="99"/>
      <c r="K4" s="87" t="s">
        <v>952</v>
      </c>
      <c r="L4" s="85"/>
    </row>
    <row r="5" spans="1:13" ht="15" x14ac:dyDescent="0.2">
      <c r="A5" s="59"/>
      <c r="B5" s="59"/>
      <c r="C5" s="70"/>
      <c r="D5" s="86"/>
      <c r="E5" s="92" t="s">
        <v>962</v>
      </c>
      <c r="F5" s="93" t="s">
        <v>963</v>
      </c>
      <c r="G5" s="87" t="s">
        <v>962</v>
      </c>
      <c r="H5" s="87" t="s">
        <v>963</v>
      </c>
      <c r="I5" s="92" t="s">
        <v>962</v>
      </c>
      <c r="J5" s="93" t="s">
        <v>963</v>
      </c>
      <c r="K5" s="87" t="s">
        <v>962</v>
      </c>
      <c r="L5" s="85" t="s">
        <v>963</v>
      </c>
    </row>
    <row r="6" spans="1:13" ht="24" customHeight="1" thickBot="1" x14ac:dyDescent="0.25">
      <c r="A6" s="61" t="str">
        <f>RESUMO!A5</f>
        <v xml:space="preserve"> 1 </v>
      </c>
      <c r="B6" s="61" t="str">
        <f>RESUMO!B5</f>
        <v>ADMINISTRAÇÃO DE OBRA</v>
      </c>
      <c r="C6" s="68">
        <v>1</v>
      </c>
      <c r="D6" s="81">
        <f>RESUMO!C5</f>
        <v>13650.560000000001</v>
      </c>
      <c r="E6" s="94">
        <v>0.25</v>
      </c>
      <c r="F6" s="95">
        <f>$D6*E6</f>
        <v>3412.6400000000003</v>
      </c>
      <c r="G6" s="83">
        <v>0.25</v>
      </c>
      <c r="H6" s="84">
        <f t="shared" ref="H6:L6" si="0">$D6*G6</f>
        <v>3412.6400000000003</v>
      </c>
      <c r="I6" s="94">
        <v>0.25</v>
      </c>
      <c r="J6" s="95">
        <f t="shared" ref="J6:L6" si="1">$D6*I6</f>
        <v>3412.6400000000003</v>
      </c>
      <c r="K6" s="83">
        <v>0.25</v>
      </c>
      <c r="L6" s="84">
        <f t="shared" ref="L6" si="2">$D6*K6</f>
        <v>3412.6400000000003</v>
      </c>
      <c r="M6" s="71"/>
    </row>
    <row r="7" spans="1:13" ht="24" customHeight="1" thickBot="1" x14ac:dyDescent="0.25">
      <c r="A7" s="61" t="str">
        <f>RESUMO!A6</f>
        <v xml:space="preserve"> 2 </v>
      </c>
      <c r="B7" s="61" t="str">
        <f>RESUMO!B6</f>
        <v>SERVIÇOS PRELIMINARES</v>
      </c>
      <c r="C7" s="69" t="s">
        <v>958</v>
      </c>
      <c r="D7" s="81">
        <f>RESUMO!C6</f>
        <v>4744.8399999999992</v>
      </c>
      <c r="E7" s="94">
        <v>1</v>
      </c>
      <c r="F7" s="95">
        <f>D7*E7</f>
        <v>4744.8399999999992</v>
      </c>
      <c r="G7" s="88" t="s">
        <v>953</v>
      </c>
      <c r="H7" s="89"/>
      <c r="I7" s="96" t="s">
        <v>953</v>
      </c>
      <c r="J7" s="97"/>
      <c r="K7" s="88" t="s">
        <v>953</v>
      </c>
      <c r="L7" s="73"/>
    </row>
    <row r="8" spans="1:13" ht="24" customHeight="1" thickBot="1" x14ac:dyDescent="0.25">
      <c r="A8" s="61" t="s">
        <v>44</v>
      </c>
      <c r="B8" s="61" t="str">
        <f>'Orçamento Sintético'!D11</f>
        <v>ESTRUTURAS DE CONCRETO</v>
      </c>
      <c r="C8" s="69" t="s">
        <v>959</v>
      </c>
      <c r="D8" s="81">
        <f>RESUMO!C7</f>
        <v>466925.3</v>
      </c>
      <c r="E8" s="94">
        <v>0.4</v>
      </c>
      <c r="F8" s="95">
        <f>E8*$D$8</f>
        <v>186770.12</v>
      </c>
      <c r="G8" s="83">
        <v>0.35</v>
      </c>
      <c r="H8" s="84">
        <f>G8*$D8</f>
        <v>163423.85499999998</v>
      </c>
      <c r="I8" s="94">
        <v>0.25</v>
      </c>
      <c r="J8" s="95">
        <f>I8*$D8</f>
        <v>116731.325</v>
      </c>
      <c r="K8" s="88"/>
      <c r="L8" s="73"/>
    </row>
    <row r="9" spans="1:13" ht="24" customHeight="1" thickBot="1" x14ac:dyDescent="0.25">
      <c r="A9" s="61">
        <f>RESUMO!A20</f>
        <v>4</v>
      </c>
      <c r="B9" s="61" t="str">
        <f>RESUMO!B20</f>
        <v>PAREDES E DIVISÓRIAS</v>
      </c>
      <c r="C9" s="69" t="s">
        <v>958</v>
      </c>
      <c r="D9" s="81">
        <f>RESUMO!C20</f>
        <v>108449.02</v>
      </c>
      <c r="E9" s="96"/>
      <c r="F9" s="97"/>
      <c r="G9" s="83">
        <v>0.5</v>
      </c>
      <c r="H9" s="84">
        <f>G9*$D9</f>
        <v>54224.51</v>
      </c>
      <c r="I9" s="94">
        <v>0.3</v>
      </c>
      <c r="J9" s="95">
        <f>I9*$D9</f>
        <v>32534.705999999998</v>
      </c>
      <c r="K9" s="83">
        <v>0.2</v>
      </c>
      <c r="L9" s="84">
        <f>K9*$D9</f>
        <v>21689.804000000004</v>
      </c>
    </row>
    <row r="10" spans="1:13" ht="24" customHeight="1" thickBot="1" x14ac:dyDescent="0.25">
      <c r="A10" s="61">
        <f>RESUMO!A24</f>
        <v>5</v>
      </c>
      <c r="B10" s="61" t="str">
        <f>RESUMO!B24</f>
        <v>COBERTURA</v>
      </c>
      <c r="C10" s="65">
        <v>1</v>
      </c>
      <c r="D10" s="81">
        <f>RESUMO!C24</f>
        <v>13123.43</v>
      </c>
      <c r="E10" s="96"/>
      <c r="F10" s="97"/>
      <c r="G10" s="88"/>
      <c r="H10" s="89"/>
      <c r="I10" s="94">
        <v>0.8</v>
      </c>
      <c r="J10" s="95">
        <f>I10*$D10</f>
        <v>10498.744000000001</v>
      </c>
      <c r="K10" s="83">
        <v>0.2</v>
      </c>
      <c r="L10" s="84">
        <f>K10*$D10</f>
        <v>2624.6860000000001</v>
      </c>
    </row>
    <row r="11" spans="1:13" ht="24" customHeight="1" thickBot="1" x14ac:dyDescent="0.25">
      <c r="A11" s="61">
        <f>RESUMO!A25</f>
        <v>6</v>
      </c>
      <c r="B11" s="61" t="str">
        <f>RESUMO!B25</f>
        <v>IMPERMEABILIZAÇÃO</v>
      </c>
      <c r="C11" s="65">
        <v>1</v>
      </c>
      <c r="D11" s="81">
        <f>RESUMO!C25</f>
        <v>2731.68</v>
      </c>
      <c r="E11" s="96"/>
      <c r="F11" s="97"/>
      <c r="G11" s="83">
        <v>0.5</v>
      </c>
      <c r="H11" s="84">
        <f>G11*$D11</f>
        <v>1365.84</v>
      </c>
      <c r="I11" s="94">
        <v>0.4</v>
      </c>
      <c r="J11" s="95">
        <f>I11*$D11</f>
        <v>1092.672</v>
      </c>
      <c r="K11" s="83">
        <v>0.1</v>
      </c>
      <c r="L11" s="84">
        <f>K11*$D11</f>
        <v>273.16800000000001</v>
      </c>
    </row>
    <row r="12" spans="1:13" ht="24" customHeight="1" thickBot="1" x14ac:dyDescent="0.25">
      <c r="A12" s="61">
        <f>RESUMO!A26</f>
        <v>7</v>
      </c>
      <c r="B12" s="61" t="str">
        <f>RESUMO!B26</f>
        <v>CALHAS, RUFOS E PINGADEIRAS</v>
      </c>
      <c r="C12" s="65">
        <v>1</v>
      </c>
      <c r="D12" s="81">
        <f>RESUMO!C26</f>
        <v>10150.73</v>
      </c>
      <c r="E12" s="96"/>
      <c r="F12" s="97"/>
      <c r="G12" s="88"/>
      <c r="H12" s="89"/>
      <c r="I12" s="94">
        <v>0.7</v>
      </c>
      <c r="J12" s="95">
        <f>I12*$D12</f>
        <v>7105.5109999999995</v>
      </c>
      <c r="K12" s="83">
        <v>0.3</v>
      </c>
      <c r="L12" s="84">
        <f>K12*$D12</f>
        <v>3045.2189999999996</v>
      </c>
    </row>
    <row r="13" spans="1:13" ht="24" customHeight="1" thickBot="1" x14ac:dyDescent="0.25">
      <c r="A13" s="61">
        <f>RESUMO!A27</f>
        <v>8</v>
      </c>
      <c r="B13" s="61" t="str">
        <f>RESUMO!B27</f>
        <v>CALHAS DE ALVENARIA</v>
      </c>
      <c r="C13" s="65">
        <v>1</v>
      </c>
      <c r="D13" s="81">
        <f>RESUMO!C27</f>
        <v>6638.57</v>
      </c>
      <c r="E13" s="96"/>
      <c r="F13" s="97"/>
      <c r="G13" s="88"/>
      <c r="H13" s="89"/>
      <c r="I13" s="94">
        <v>0.8</v>
      </c>
      <c r="J13" s="95">
        <f>I13*$D13</f>
        <v>5310.8559999999998</v>
      </c>
      <c r="K13" s="83">
        <v>0.2</v>
      </c>
      <c r="L13" s="84">
        <f>K13*$D13</f>
        <v>1327.7139999999999</v>
      </c>
    </row>
    <row r="14" spans="1:13" ht="24" customHeight="1" thickBot="1" x14ac:dyDescent="0.25">
      <c r="A14" s="61">
        <f>RESUMO!A28</f>
        <v>9</v>
      </c>
      <c r="B14" s="61" t="str">
        <f>RESUMO!B28</f>
        <v>PISOS E REVESTIMENTOS</v>
      </c>
      <c r="C14" s="65">
        <v>1</v>
      </c>
      <c r="D14" s="81">
        <f>RESUMO!C28</f>
        <v>71744.89</v>
      </c>
      <c r="E14" s="96"/>
      <c r="F14" s="97"/>
      <c r="G14" s="83">
        <v>0.3</v>
      </c>
      <c r="H14" s="84">
        <f>G14*$D14</f>
        <v>21523.467000000001</v>
      </c>
      <c r="I14" s="94">
        <v>0.4</v>
      </c>
      <c r="J14" s="95">
        <f>I14*$D14</f>
        <v>28697.956000000002</v>
      </c>
      <c r="K14" s="83">
        <v>0.3</v>
      </c>
      <c r="L14" s="84">
        <f>K14*$D14</f>
        <v>21523.467000000001</v>
      </c>
    </row>
    <row r="15" spans="1:13" ht="24" customHeight="1" thickBot="1" x14ac:dyDescent="0.25">
      <c r="A15" s="61">
        <f>RESUMO!A33</f>
        <v>10</v>
      </c>
      <c r="B15" s="61" t="str">
        <f>RESUMO!B33</f>
        <v>ESQUADRIAS</v>
      </c>
      <c r="C15" s="65">
        <v>1</v>
      </c>
      <c r="D15" s="81">
        <f>RESUMO!C33</f>
        <v>40268.639999999999</v>
      </c>
      <c r="E15" s="96"/>
      <c r="F15" s="97"/>
      <c r="G15" s="88"/>
      <c r="H15" s="89"/>
      <c r="I15" s="96"/>
      <c r="J15" s="97"/>
      <c r="K15" s="83">
        <v>1</v>
      </c>
      <c r="L15" s="84">
        <f>K15*$D15</f>
        <v>40268.639999999999</v>
      </c>
    </row>
    <row r="16" spans="1:13" ht="24" customHeight="1" thickBot="1" x14ac:dyDescent="0.25">
      <c r="A16" s="61">
        <f>RESUMO!A36</f>
        <v>11</v>
      </c>
      <c r="B16" s="61" t="str">
        <f>RESUMO!B36</f>
        <v>PINTURAS</v>
      </c>
      <c r="C16" s="65">
        <v>1</v>
      </c>
      <c r="D16" s="81">
        <f>RESUMO!C36</f>
        <v>29664.959999999999</v>
      </c>
      <c r="E16" s="96"/>
      <c r="F16" s="97"/>
      <c r="G16" s="88"/>
      <c r="H16" s="89"/>
      <c r="I16" s="96"/>
      <c r="J16" s="97"/>
      <c r="K16" s="83">
        <v>1</v>
      </c>
      <c r="L16" s="84">
        <f t="shared" ref="L16:L17" si="3">K16*$D16</f>
        <v>29664.959999999999</v>
      </c>
    </row>
    <row r="17" spans="1:12" ht="24" customHeight="1" thickBot="1" x14ac:dyDescent="0.25">
      <c r="A17" s="61">
        <f>RESUMO!A43</f>
        <v>12</v>
      </c>
      <c r="B17" s="61" t="str">
        <f>RESUMO!B43</f>
        <v>APARELHOS E METAIS SANITÁRIOS</v>
      </c>
      <c r="C17" s="65">
        <v>1</v>
      </c>
      <c r="D17" s="81">
        <f>RESUMO!C43</f>
        <v>12511.79</v>
      </c>
      <c r="E17" s="96"/>
      <c r="F17" s="97"/>
      <c r="G17" s="88"/>
      <c r="H17" s="89"/>
      <c r="I17" s="96"/>
      <c r="J17" s="97"/>
      <c r="K17" s="83">
        <v>1</v>
      </c>
      <c r="L17" s="84">
        <f t="shared" si="3"/>
        <v>12511.79</v>
      </c>
    </row>
    <row r="18" spans="1:12" ht="24" customHeight="1" thickBot="1" x14ac:dyDescent="0.25">
      <c r="A18" s="61">
        <f>RESUMO!A44</f>
        <v>13</v>
      </c>
      <c r="B18" s="61" t="str">
        <f>RESUMO!B44</f>
        <v>INSTALAÇÕES HIDROSANITÁRIAS</v>
      </c>
      <c r="C18" s="65">
        <v>1</v>
      </c>
      <c r="D18" s="81">
        <f>RESUMO!C44</f>
        <v>40727.61</v>
      </c>
      <c r="E18" s="94">
        <v>0.1</v>
      </c>
      <c r="F18" s="95">
        <f>$D18*E18</f>
        <v>4072.7610000000004</v>
      </c>
      <c r="G18" s="83">
        <v>0.4</v>
      </c>
      <c r="H18" s="84">
        <f t="shared" ref="H18:L20" si="4">$D18*G18</f>
        <v>16291.044000000002</v>
      </c>
      <c r="I18" s="94">
        <v>0.4</v>
      </c>
      <c r="J18" s="95">
        <f t="shared" ref="J18:L20" si="5">$D18*I18</f>
        <v>16291.044000000002</v>
      </c>
      <c r="K18" s="83">
        <v>0.1</v>
      </c>
      <c r="L18" s="84">
        <f t="shared" ref="L18:L20" si="6">$D18*K18</f>
        <v>4072.7610000000004</v>
      </c>
    </row>
    <row r="19" spans="1:12" ht="24" customHeight="1" thickBot="1" x14ac:dyDescent="0.25">
      <c r="A19" s="61">
        <f>RESUMO!A50</f>
        <v>14</v>
      </c>
      <c r="B19" s="61" t="str">
        <f>RESUMO!B50</f>
        <v>INSTALAÇÕES ELÉTRICAS</v>
      </c>
      <c r="C19" s="65">
        <v>1</v>
      </c>
      <c r="D19" s="81">
        <f>RESUMO!C50</f>
        <v>41108.21</v>
      </c>
      <c r="E19" s="94">
        <v>0.1</v>
      </c>
      <c r="F19" s="95">
        <f>$D19*E19</f>
        <v>4110.8209999999999</v>
      </c>
      <c r="G19" s="83">
        <v>0.2</v>
      </c>
      <c r="H19" s="84">
        <f t="shared" si="4"/>
        <v>8221.6419999999998</v>
      </c>
      <c r="I19" s="94">
        <v>0.25</v>
      </c>
      <c r="J19" s="95">
        <f t="shared" si="5"/>
        <v>10277.0525</v>
      </c>
      <c r="K19" s="83">
        <v>0.45</v>
      </c>
      <c r="L19" s="84">
        <f t="shared" si="6"/>
        <v>18498.694500000001</v>
      </c>
    </row>
    <row r="20" spans="1:12" ht="24" customHeight="1" thickBot="1" x14ac:dyDescent="0.25">
      <c r="A20" s="61">
        <f>RESUMO!A56</f>
        <v>15</v>
      </c>
      <c r="B20" s="61" t="str">
        <f>RESUMO!B56</f>
        <v>CABEAMENTO ESTRUTURADO - FORNECIMENTO E INSTALAÇÃO</v>
      </c>
      <c r="C20" s="65">
        <v>1</v>
      </c>
      <c r="D20" s="81">
        <f>RESUMO!C56</f>
        <v>1139.94</v>
      </c>
      <c r="E20" s="94">
        <v>0.05</v>
      </c>
      <c r="F20" s="95">
        <f>$D20*E20</f>
        <v>56.997000000000007</v>
      </c>
      <c r="G20" s="83">
        <v>0.15</v>
      </c>
      <c r="H20" s="84">
        <f t="shared" si="4"/>
        <v>170.99100000000001</v>
      </c>
      <c r="I20" s="94">
        <v>0.2</v>
      </c>
      <c r="J20" s="95">
        <f t="shared" si="5"/>
        <v>227.98800000000003</v>
      </c>
      <c r="K20" s="83">
        <v>0.6</v>
      </c>
      <c r="L20" s="84">
        <f t="shared" si="6"/>
        <v>683.96400000000006</v>
      </c>
    </row>
    <row r="21" spans="1:12" ht="24" customHeight="1" thickBot="1" x14ac:dyDescent="0.25">
      <c r="A21" s="61">
        <f>RESUMO!A57</f>
        <v>16</v>
      </c>
      <c r="B21" s="61" t="str">
        <f>RESUMO!B57</f>
        <v>INSTALAÇÕES DE COMBATE A INCÊNDIO</v>
      </c>
      <c r="C21" s="65">
        <v>1</v>
      </c>
      <c r="D21" s="81">
        <f>RESUMO!C57</f>
        <v>2310.96</v>
      </c>
      <c r="E21" s="96"/>
      <c r="F21" s="97"/>
      <c r="G21" s="88"/>
      <c r="H21" s="89"/>
      <c r="I21" s="94">
        <v>0.4</v>
      </c>
      <c r="J21" s="95">
        <f>I21*$D21</f>
        <v>924.38400000000001</v>
      </c>
      <c r="K21" s="83">
        <v>0.6</v>
      </c>
      <c r="L21" s="84">
        <f>K21*$D21</f>
        <v>1386.576</v>
      </c>
    </row>
    <row r="22" spans="1:12" ht="24" customHeight="1" thickBot="1" x14ac:dyDescent="0.25">
      <c r="A22" s="61">
        <f>RESUMO!A58</f>
        <v>17</v>
      </c>
      <c r="B22" s="61" t="str">
        <f>RESUMO!B58</f>
        <v>INSTALAÇÕES DE AR CONDICIONADO</v>
      </c>
      <c r="C22" s="65">
        <v>1</v>
      </c>
      <c r="D22" s="81">
        <f>RESUMO!C58</f>
        <v>3247.81</v>
      </c>
      <c r="E22" s="96"/>
      <c r="F22" s="97"/>
      <c r="G22" s="83">
        <v>0.1</v>
      </c>
      <c r="H22" s="84">
        <f>G22*$D22</f>
        <v>324.78100000000001</v>
      </c>
      <c r="I22" s="94">
        <v>0.5</v>
      </c>
      <c r="J22" s="95">
        <f>I22*$D22</f>
        <v>1623.905</v>
      </c>
      <c r="K22" s="83">
        <v>0.4</v>
      </c>
      <c r="L22" s="84">
        <f>K22*$D22</f>
        <v>1299.124</v>
      </c>
    </row>
    <row r="23" spans="1:12" ht="24" customHeight="1" thickBot="1" x14ac:dyDescent="0.25">
      <c r="A23" s="61">
        <f>RESUMO!A59</f>
        <v>18</v>
      </c>
      <c r="B23" s="61" t="str">
        <f>RESUMO!B59</f>
        <v>SISTEMA DE TRATAMENTO DE ESGOTO</v>
      </c>
      <c r="C23" s="65">
        <v>1</v>
      </c>
      <c r="D23" s="81">
        <f>RESUMO!C59</f>
        <v>6522.92</v>
      </c>
      <c r="E23" s="96"/>
      <c r="F23" s="97"/>
      <c r="G23" s="83">
        <v>0.15</v>
      </c>
      <c r="H23" s="84">
        <f>G23*$D23</f>
        <v>978.43799999999999</v>
      </c>
      <c r="I23" s="94">
        <v>0.3</v>
      </c>
      <c r="J23" s="95">
        <f>I23*$D23</f>
        <v>1956.876</v>
      </c>
      <c r="K23" s="83">
        <v>0.55000000000000004</v>
      </c>
      <c r="L23" s="84">
        <f>K23*$D23</f>
        <v>3587.6060000000002</v>
      </c>
    </row>
    <row r="24" spans="1:12" ht="24" customHeight="1" x14ac:dyDescent="0.2">
      <c r="A24" s="100">
        <f>RESUMO!A60</f>
        <v>19</v>
      </c>
      <c r="B24" s="100" t="str">
        <f>RESUMO!B60</f>
        <v>LIMPEZA DE OBRA</v>
      </c>
      <c r="C24" s="101">
        <v>1</v>
      </c>
      <c r="D24" s="102">
        <f>RESUMO!C60</f>
        <v>866.57</v>
      </c>
      <c r="E24" s="103"/>
      <c r="F24" s="104"/>
      <c r="G24" s="105"/>
      <c r="H24" s="106"/>
      <c r="I24" s="103"/>
      <c r="J24" s="104"/>
      <c r="K24" s="82">
        <v>1</v>
      </c>
      <c r="L24" s="77">
        <f>K24*$D24</f>
        <v>866.57</v>
      </c>
    </row>
    <row r="25" spans="1:12" x14ac:dyDescent="0.2">
      <c r="A25" s="109"/>
      <c r="B25" s="110"/>
      <c r="C25" s="111"/>
      <c r="D25" s="108" t="s">
        <v>954</v>
      </c>
      <c r="E25" s="107">
        <f>E26/(SUM(D6:D24))</f>
        <v>0.23178732377225919</v>
      </c>
      <c r="F25" s="107"/>
      <c r="G25" s="107">
        <f>G26/(SUM(D6:D24))</f>
        <v>0.30796172578224312</v>
      </c>
      <c r="H25" s="107"/>
      <c r="I25" s="107">
        <f>I26/(SUM(D6:D24))</f>
        <v>0.27002622094071721</v>
      </c>
      <c r="J25" s="107"/>
      <c r="K25" s="107">
        <f>K26/(SUM(D6:D24))</f>
        <v>0.19022472950478067</v>
      </c>
      <c r="L25" s="107"/>
    </row>
    <row r="26" spans="1:12" x14ac:dyDescent="0.2">
      <c r="A26" s="109"/>
      <c r="B26" s="110"/>
      <c r="C26" s="111"/>
      <c r="D26" s="108" t="s">
        <v>955</v>
      </c>
      <c r="E26" s="112">
        <f>SUM(F6:F24)</f>
        <v>203168.179</v>
      </c>
      <c r="F26" s="112"/>
      <c r="G26" s="112">
        <f>SUM(H6:H24)</f>
        <v>269937.20800000004</v>
      </c>
      <c r="H26" s="112"/>
      <c r="I26" s="112">
        <f>SUM(J6:J24)</f>
        <v>236685.65949999998</v>
      </c>
      <c r="J26" s="112"/>
      <c r="K26" s="112">
        <f>SUM(L6:L24)</f>
        <v>166737.38350000005</v>
      </c>
      <c r="L26" s="112"/>
    </row>
    <row r="27" spans="1:12" ht="14.25" customHeight="1" x14ac:dyDescent="0.2">
      <c r="A27" s="109"/>
      <c r="B27" s="110"/>
      <c r="C27" s="111"/>
      <c r="D27" s="108" t="s">
        <v>956</v>
      </c>
      <c r="E27" s="107">
        <f>E25</f>
        <v>0.23178732377225919</v>
      </c>
      <c r="F27" s="107"/>
      <c r="G27" s="107">
        <f>G25+E27</f>
        <v>0.53974904955450231</v>
      </c>
      <c r="H27" s="107"/>
      <c r="I27" s="107">
        <f>I25+G27</f>
        <v>0.80977527049521947</v>
      </c>
      <c r="J27" s="107"/>
      <c r="K27" s="107">
        <f>K25+I27</f>
        <v>1.0000000000000002</v>
      </c>
      <c r="L27" s="107"/>
    </row>
    <row r="28" spans="1:12" x14ac:dyDescent="0.2">
      <c r="A28" s="109"/>
      <c r="B28" s="110"/>
      <c r="C28" s="111"/>
      <c r="D28" s="108" t="s">
        <v>957</v>
      </c>
      <c r="E28" s="112">
        <f>E26</f>
        <v>203168.179</v>
      </c>
      <c r="F28" s="112"/>
      <c r="G28" s="112">
        <f>G26+E28</f>
        <v>473105.38700000005</v>
      </c>
      <c r="H28" s="112"/>
      <c r="I28" s="112">
        <f>I26+G28</f>
        <v>709791.04650000005</v>
      </c>
      <c r="J28" s="112"/>
      <c r="K28" s="112">
        <f>K26+I28</f>
        <v>876528.43000000017</v>
      </c>
      <c r="L28" s="112"/>
    </row>
    <row r="29" spans="1:12" x14ac:dyDescent="0.2">
      <c r="A29" s="62"/>
      <c r="B29" s="62"/>
      <c r="C29" s="62"/>
      <c r="D29" s="66"/>
      <c r="E29" s="79"/>
      <c r="F29" s="75"/>
      <c r="G29" s="62"/>
      <c r="H29" s="62"/>
      <c r="I29" s="62"/>
      <c r="J29" s="62"/>
      <c r="K29" s="62"/>
    </row>
    <row r="30" spans="1:12" ht="26.25" customHeight="1" x14ac:dyDescent="0.2">
      <c r="A30" s="63"/>
      <c r="B30" s="63"/>
      <c r="C30" s="63"/>
      <c r="D30" s="67"/>
      <c r="E30" s="78"/>
      <c r="F30" s="74"/>
      <c r="G30" s="63"/>
      <c r="H30" s="63"/>
      <c r="I30" s="63"/>
      <c r="J30" s="63"/>
      <c r="K30" s="63"/>
    </row>
    <row r="31" spans="1:12" ht="69.95" customHeight="1" x14ac:dyDescent="0.2">
      <c r="A31" s="64" t="s">
        <v>559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</row>
  </sheetData>
  <mergeCells count="30">
    <mergeCell ref="I26:J26"/>
    <mergeCell ref="I27:J27"/>
    <mergeCell ref="I28:J28"/>
    <mergeCell ref="K25:L25"/>
    <mergeCell ref="K26:L26"/>
    <mergeCell ref="K27:L27"/>
    <mergeCell ref="K28:L28"/>
    <mergeCell ref="E26:F26"/>
    <mergeCell ref="E27:F27"/>
    <mergeCell ref="E28:F28"/>
    <mergeCell ref="G25:H25"/>
    <mergeCell ref="G26:H26"/>
    <mergeCell ref="G27:H27"/>
    <mergeCell ref="G28:H28"/>
    <mergeCell ref="A31:K31"/>
    <mergeCell ref="E4:F4"/>
    <mergeCell ref="G4:H4"/>
    <mergeCell ref="I4:J4"/>
    <mergeCell ref="K4:L4"/>
    <mergeCell ref="E5:F5"/>
    <mergeCell ref="G5:H5"/>
    <mergeCell ref="C1:E1"/>
    <mergeCell ref="I1:K1"/>
    <mergeCell ref="C2:E2"/>
    <mergeCell ref="I2:K2"/>
    <mergeCell ref="A3:K3"/>
    <mergeCell ref="I5:J5"/>
    <mergeCell ref="K5:L5"/>
    <mergeCell ref="E25:F25"/>
    <mergeCell ref="I25:J25"/>
  </mergeCells>
  <printOptions horizontalCentered="1"/>
  <pageMargins left="0.7" right="0.7" top="0.75" bottom="0.75" header="0.3" footer="0.3"/>
  <pageSetup paperSize="9" scale="56" fitToHeight="0" orientation="landscape" r:id="rId1"/>
  <headerFooter>
    <oddHeader>&amp;L &amp;C &amp;R</oddHeader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0"/>
  <sheetViews>
    <sheetView showOutlineSymbols="0" showWhiteSpace="0" view="pageBreakPreview" topLeftCell="A386" zoomScaleNormal="100" zoomScaleSheetLayoutView="100" workbookViewId="0">
      <selection activeCell="J394" sqref="J394"/>
    </sheetView>
  </sheetViews>
  <sheetFormatPr defaultRowHeight="14.25" x14ac:dyDescent="0.2"/>
  <cols>
    <col min="1" max="1" width="10" style="25" bestFit="1" customWidth="1"/>
    <col min="2" max="2" width="60" style="25" bestFit="1" customWidth="1"/>
    <col min="3" max="3" width="8" style="25" bestFit="1" customWidth="1"/>
    <col min="4" max="4" width="7.75" style="25" customWidth="1"/>
    <col min="5" max="5" width="10.125" style="25" hidden="1" customWidth="1"/>
    <col min="6" max="6" width="10.875" style="25" hidden="1" customWidth="1"/>
    <col min="7" max="7" width="10.5" style="25" hidden="1" customWidth="1"/>
    <col min="8" max="8" width="13.875" style="25" hidden="1" customWidth="1"/>
    <col min="9" max="9" width="13.125" style="25" bestFit="1" customWidth="1"/>
    <col min="10" max="16384" width="9" style="25"/>
  </cols>
  <sheetData>
    <row r="1" spans="1:8" ht="15" customHeight="1" x14ac:dyDescent="0.2">
      <c r="A1" s="15"/>
      <c r="B1" s="15" t="s">
        <v>0</v>
      </c>
      <c r="C1" s="16" t="s">
        <v>1</v>
      </c>
      <c r="D1" s="16"/>
      <c r="F1" s="16" t="s">
        <v>2</v>
      </c>
      <c r="G1" s="47" t="s">
        <v>3</v>
      </c>
      <c r="H1" s="47"/>
    </row>
    <row r="2" spans="1:8" ht="36.75" customHeight="1" x14ac:dyDescent="0.2">
      <c r="A2" s="17"/>
      <c r="B2" s="17" t="s">
        <v>560</v>
      </c>
      <c r="C2" s="48" t="s">
        <v>4</v>
      </c>
      <c r="D2" s="48"/>
      <c r="E2" s="48"/>
      <c r="F2" s="18">
        <v>0.2571</v>
      </c>
      <c r="G2" s="47" t="s">
        <v>5</v>
      </c>
      <c r="H2" s="47"/>
    </row>
    <row r="3" spans="1:8" ht="15" x14ac:dyDescent="0.25">
      <c r="A3" s="49" t="s">
        <v>6</v>
      </c>
      <c r="B3" s="46"/>
      <c r="C3" s="46"/>
      <c r="D3" s="46"/>
      <c r="E3" s="46"/>
      <c r="F3" s="46"/>
      <c r="G3" s="46"/>
      <c r="H3" s="46"/>
    </row>
    <row r="4" spans="1:8" ht="30" customHeight="1" x14ac:dyDescent="0.2">
      <c r="A4" s="1" t="s">
        <v>7</v>
      </c>
      <c r="B4" s="1" t="s">
        <v>10</v>
      </c>
      <c r="C4" s="2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</row>
    <row r="5" spans="1:8" ht="24" customHeight="1" x14ac:dyDescent="0.2">
      <c r="A5" s="4" t="s">
        <v>17</v>
      </c>
      <c r="B5" s="4" t="s">
        <v>18</v>
      </c>
      <c r="C5" s="4"/>
      <c r="D5" s="5"/>
      <c r="E5" s="4"/>
      <c r="F5" s="4"/>
      <c r="G5" s="6">
        <f>SUM(G6:G7)</f>
        <v>13650.560000000001</v>
      </c>
      <c r="H5" s="7">
        <f t="shared" ref="H5:H68" si="0">G5 / 1073507.83</f>
        <v>1.2715845770775608E-2</v>
      </c>
    </row>
    <row r="6" spans="1:8" ht="24" customHeight="1" x14ac:dyDescent="0.2">
      <c r="A6" s="8" t="s">
        <v>19</v>
      </c>
      <c r="B6" s="8" t="s">
        <v>22</v>
      </c>
      <c r="C6" s="9" t="s">
        <v>23</v>
      </c>
      <c r="D6" s="10">
        <f>4*(4*2*2)</f>
        <v>64</v>
      </c>
      <c r="E6" s="11">
        <v>91.99</v>
      </c>
      <c r="F6" s="11">
        <f>TRUNC(E6 * (1 + 25.71 / 100), 2)</f>
        <v>115.64</v>
      </c>
      <c r="G6" s="11">
        <f>TRUNC(D6 * F6, 2)</f>
        <v>7400.96</v>
      </c>
      <c r="H6" s="12">
        <f t="shared" si="0"/>
        <v>6.8941835291504109E-3</v>
      </c>
    </row>
    <row r="7" spans="1:8" ht="24" customHeight="1" x14ac:dyDescent="0.2">
      <c r="A7" s="8" t="s">
        <v>24</v>
      </c>
      <c r="B7" s="8" t="s">
        <v>26</v>
      </c>
      <c r="C7" s="9" t="s">
        <v>23</v>
      </c>
      <c r="D7" s="10">
        <f>4*(4*5*3)</f>
        <v>240</v>
      </c>
      <c r="E7" s="11">
        <v>20.72</v>
      </c>
      <c r="F7" s="11">
        <f>TRUNC(E7 * (1 + 25.71 / 100), 2)</f>
        <v>26.04</v>
      </c>
      <c r="G7" s="11">
        <f>TRUNC(D7 * F7, 2)</f>
        <v>6249.6</v>
      </c>
      <c r="H7" s="12">
        <f t="shared" si="0"/>
        <v>5.8216622416251964E-3</v>
      </c>
    </row>
    <row r="8" spans="1:8" ht="24" customHeight="1" x14ac:dyDescent="0.2">
      <c r="A8" s="4" t="s">
        <v>27</v>
      </c>
      <c r="B8" s="4" t="s">
        <v>28</v>
      </c>
      <c r="C8" s="4"/>
      <c r="D8" s="5"/>
      <c r="E8" s="4"/>
      <c r="F8" s="4"/>
      <c r="G8" s="6">
        <f>SUM(G9:G12)</f>
        <v>4744.8399999999992</v>
      </c>
      <c r="H8" s="7">
        <f t="shared" si="0"/>
        <v>4.41993981543665E-3</v>
      </c>
    </row>
    <row r="9" spans="1:8" ht="36" customHeight="1" x14ac:dyDescent="0.2">
      <c r="A9" s="29" t="s">
        <v>29</v>
      </c>
      <c r="B9" s="29" t="s">
        <v>31</v>
      </c>
      <c r="C9" s="30" t="s">
        <v>32</v>
      </c>
      <c r="D9" s="28">
        <f>1.2*1</f>
        <v>1.2</v>
      </c>
      <c r="E9" s="31">
        <v>225</v>
      </c>
      <c r="F9" s="31">
        <f>TRUNC(E9 * (1 + 25.71 / 100), 2)</f>
        <v>282.83999999999997</v>
      </c>
      <c r="G9" s="31">
        <f>TRUNC(D9 * F9, 2)</f>
        <v>339.4</v>
      </c>
      <c r="H9" s="32">
        <f t="shared" si="0"/>
        <v>3.1615978059517269E-4</v>
      </c>
    </row>
    <row r="10" spans="1:8" ht="48.75" customHeight="1" x14ac:dyDescent="0.2">
      <c r="A10" s="29" t="s">
        <v>33</v>
      </c>
      <c r="B10" s="29" t="s">
        <v>34</v>
      </c>
      <c r="C10" s="30" t="s">
        <v>35</v>
      </c>
      <c r="D10" s="28">
        <v>4</v>
      </c>
      <c r="E10" s="31">
        <v>650</v>
      </c>
      <c r="F10" s="31">
        <f>TRUNC(E10 * (1 + 25.71 / 100), 2)</f>
        <v>817.11</v>
      </c>
      <c r="G10" s="31"/>
      <c r="H10" s="32">
        <f t="shared" si="0"/>
        <v>0</v>
      </c>
    </row>
    <row r="11" spans="1:8" ht="36" customHeight="1" x14ac:dyDescent="0.2">
      <c r="A11" s="8" t="s">
        <v>36</v>
      </c>
      <c r="B11" s="8" t="s">
        <v>38</v>
      </c>
      <c r="C11" s="9" t="s">
        <v>39</v>
      </c>
      <c r="D11" s="10">
        <v>78</v>
      </c>
      <c r="E11" s="11">
        <v>44.93</v>
      </c>
      <c r="F11" s="11">
        <f>TRUNC(E11 * (1 + 25.71 / 100), 2)</f>
        <v>56.48</v>
      </c>
      <c r="G11" s="11">
        <f>TRUNC(D11 * F11, 2)</f>
        <v>4405.4399999999996</v>
      </c>
      <c r="H11" s="12">
        <f t="shared" si="0"/>
        <v>4.1037800348414782E-3</v>
      </c>
    </row>
    <row r="12" spans="1:8" ht="26.25" customHeight="1" x14ac:dyDescent="0.2">
      <c r="A12" s="8" t="s">
        <v>40</v>
      </c>
      <c r="B12" s="8" t="s">
        <v>42</v>
      </c>
      <c r="C12" s="9" t="s">
        <v>43</v>
      </c>
      <c r="D12" s="10">
        <v>1</v>
      </c>
      <c r="E12" s="11">
        <v>1484.38</v>
      </c>
      <c r="F12" s="11">
        <f>TRUNC(E12 * (1 + 25.71 / 100), 2)</f>
        <v>1866.01</v>
      </c>
      <c r="G12" s="11"/>
      <c r="H12" s="12">
        <f t="shared" si="0"/>
        <v>0</v>
      </c>
    </row>
    <row r="13" spans="1:8" ht="24" customHeight="1" x14ac:dyDescent="0.2">
      <c r="A13" s="4">
        <v>3</v>
      </c>
      <c r="B13" s="4" t="s">
        <v>45</v>
      </c>
      <c r="C13" s="4"/>
      <c r="D13" s="5"/>
      <c r="E13" s="4"/>
      <c r="F13" s="4"/>
      <c r="G13" s="6">
        <f>SUM(G14:G97)/2</f>
        <v>466925.30000000022</v>
      </c>
      <c r="H13" s="7">
        <f t="shared" si="0"/>
        <v>0.43495285917010984</v>
      </c>
    </row>
    <row r="14" spans="1:8" ht="24" customHeight="1" x14ac:dyDescent="0.2">
      <c r="A14" s="4" t="s">
        <v>582</v>
      </c>
      <c r="B14" s="4" t="s">
        <v>46</v>
      </c>
      <c r="C14" s="4"/>
      <c r="D14" s="5"/>
      <c r="E14" s="4"/>
      <c r="F14" s="4"/>
      <c r="G14" s="6">
        <f>SUM(G15:G16)</f>
        <v>75844</v>
      </c>
      <c r="H14" s="7">
        <f t="shared" si="0"/>
        <v>7.0650625808663173E-2</v>
      </c>
    </row>
    <row r="15" spans="1:8" ht="48" customHeight="1" x14ac:dyDescent="0.2">
      <c r="A15" s="8" t="s">
        <v>583</v>
      </c>
      <c r="B15" s="8" t="s">
        <v>48</v>
      </c>
      <c r="C15" s="9" t="s">
        <v>43</v>
      </c>
      <c r="D15" s="10">
        <v>50</v>
      </c>
      <c r="E15" s="11">
        <f>'[1]Orçamento Analítico'!$O$90</f>
        <v>1196.07186</v>
      </c>
      <c r="F15" s="11">
        <f>TRUNC(E15 * (1 + 25.71 / 100), 2)</f>
        <v>1503.58</v>
      </c>
      <c r="G15" s="11">
        <f>TRUNC(D15 * F15, 2)</f>
        <v>75179</v>
      </c>
      <c r="H15" s="12">
        <f t="shared" si="0"/>
        <v>7.0031161300425721E-2</v>
      </c>
    </row>
    <row r="16" spans="1:8" ht="24" customHeight="1" x14ac:dyDescent="0.2">
      <c r="A16" s="8" t="s">
        <v>584</v>
      </c>
      <c r="B16" s="8" t="s">
        <v>50</v>
      </c>
      <c r="C16" s="9" t="s">
        <v>43</v>
      </c>
      <c r="D16" s="10">
        <v>50</v>
      </c>
      <c r="E16" s="11">
        <v>10.58</v>
      </c>
      <c r="F16" s="11">
        <f>TRUNC(E16 * (1 + 25.71 / 100), 2)</f>
        <v>13.3</v>
      </c>
      <c r="G16" s="11">
        <f>TRUNC(D16 * F16, 2)</f>
        <v>665</v>
      </c>
      <c r="H16" s="12">
        <f t="shared" si="0"/>
        <v>6.1946450823744802E-4</v>
      </c>
    </row>
    <row r="17" spans="1:8" ht="24" customHeight="1" x14ac:dyDescent="0.2">
      <c r="A17" s="4" t="s">
        <v>585</v>
      </c>
      <c r="B17" s="4" t="s">
        <v>51</v>
      </c>
      <c r="C17" s="4"/>
      <c r="D17" s="5"/>
      <c r="E17" s="4"/>
      <c r="F17" s="4"/>
      <c r="G17" s="6">
        <f>SUM(G18:G27)</f>
        <v>28372.69</v>
      </c>
      <c r="H17" s="7">
        <f t="shared" si="0"/>
        <v>2.6429886403343698E-2</v>
      </c>
    </row>
    <row r="18" spans="1:8" ht="36" customHeight="1" x14ac:dyDescent="0.2">
      <c r="A18" s="8" t="s">
        <v>586</v>
      </c>
      <c r="B18" s="8" t="s">
        <v>53</v>
      </c>
      <c r="C18" s="9" t="s">
        <v>54</v>
      </c>
      <c r="D18" s="10">
        <v>13.5</v>
      </c>
      <c r="E18" s="11">
        <v>68.7</v>
      </c>
      <c r="F18" s="11">
        <f t="shared" ref="F18:F27" si="1">TRUNC(E18 * (1 + 25.71 / 100), 2)</f>
        <v>86.36</v>
      </c>
      <c r="G18" s="11">
        <f>TRUNC(D18 * F18, 2)</f>
        <v>1165.8599999999999</v>
      </c>
      <c r="H18" s="12">
        <f t="shared" si="0"/>
        <v>1.0860284083815204E-3</v>
      </c>
    </row>
    <row r="19" spans="1:8" ht="48" customHeight="1" x14ac:dyDescent="0.2">
      <c r="A19" s="8" t="s">
        <v>587</v>
      </c>
      <c r="B19" s="8" t="s">
        <v>56</v>
      </c>
      <c r="C19" s="9" t="s">
        <v>54</v>
      </c>
      <c r="D19" s="10">
        <v>18.22</v>
      </c>
      <c r="E19" s="11">
        <v>4.96</v>
      </c>
      <c r="F19" s="11">
        <f t="shared" si="1"/>
        <v>6.23</v>
      </c>
      <c r="G19" s="11">
        <f>TRUNC(D19 * F19, 2)</f>
        <v>113.51</v>
      </c>
      <c r="H19" s="12">
        <f t="shared" si="0"/>
        <v>1.0573746816546274E-4</v>
      </c>
    </row>
    <row r="20" spans="1:8" ht="24" customHeight="1" x14ac:dyDescent="0.2">
      <c r="A20" s="8" t="s">
        <v>588</v>
      </c>
      <c r="B20" s="8" t="s">
        <v>57</v>
      </c>
      <c r="C20" s="9" t="s">
        <v>54</v>
      </c>
      <c r="D20" s="10">
        <v>1.1200000000000001</v>
      </c>
      <c r="E20" s="11">
        <v>177.71</v>
      </c>
      <c r="F20" s="11">
        <f t="shared" si="1"/>
        <v>223.39</v>
      </c>
      <c r="G20" s="11">
        <f>TRUNC(D20 * F20, 2)</f>
        <v>250.19</v>
      </c>
      <c r="H20" s="12">
        <f t="shared" si="0"/>
        <v>2.33058383933725E-4</v>
      </c>
    </row>
    <row r="21" spans="1:8" ht="36" customHeight="1" x14ac:dyDescent="0.2">
      <c r="A21" s="8" t="s">
        <v>589</v>
      </c>
      <c r="B21" s="8" t="s">
        <v>561</v>
      </c>
      <c r="C21" s="9" t="s">
        <v>32</v>
      </c>
      <c r="D21" s="10">
        <v>60.9</v>
      </c>
      <c r="E21" s="11">
        <v>59.76</v>
      </c>
      <c r="F21" s="11">
        <f t="shared" si="1"/>
        <v>75.12</v>
      </c>
      <c r="G21" s="11">
        <f>TRUNC(D21 * F21, 2)</f>
        <v>4574.8</v>
      </c>
      <c r="H21" s="12">
        <f t="shared" si="0"/>
        <v>4.2615432064431235E-3</v>
      </c>
    </row>
    <row r="22" spans="1:8" ht="24" customHeight="1" x14ac:dyDescent="0.2">
      <c r="A22" s="8" t="s">
        <v>590</v>
      </c>
      <c r="B22" s="8" t="s">
        <v>59</v>
      </c>
      <c r="C22" s="9" t="s">
        <v>60</v>
      </c>
      <c r="D22" s="10">
        <v>68.7</v>
      </c>
      <c r="E22" s="11">
        <v>19.45</v>
      </c>
      <c r="F22" s="11">
        <f t="shared" si="1"/>
        <v>24.45</v>
      </c>
      <c r="G22" s="11">
        <f>TRUNC(D22 * F22, 2)</f>
        <v>1679.71</v>
      </c>
      <c r="H22" s="12">
        <f t="shared" si="0"/>
        <v>1.5646928257616901E-3</v>
      </c>
    </row>
    <row r="23" spans="1:8" ht="24" customHeight="1" x14ac:dyDescent="0.2">
      <c r="A23" s="8" t="s">
        <v>591</v>
      </c>
      <c r="B23" s="8" t="s">
        <v>62</v>
      </c>
      <c r="C23" s="9" t="s">
        <v>60</v>
      </c>
      <c r="D23" s="10">
        <v>175.7</v>
      </c>
      <c r="E23" s="11">
        <v>18.920000000000002</v>
      </c>
      <c r="F23" s="11">
        <f t="shared" si="1"/>
        <v>23.78</v>
      </c>
      <c r="G23" s="11">
        <f>TRUNC(D23 * F23, 2)</f>
        <v>4178.1400000000003</v>
      </c>
      <c r="H23" s="12">
        <f t="shared" si="0"/>
        <v>3.89204427134919E-3</v>
      </c>
    </row>
    <row r="24" spans="1:8" ht="24" customHeight="1" x14ac:dyDescent="0.2">
      <c r="A24" s="8" t="s">
        <v>592</v>
      </c>
      <c r="B24" s="8" t="s">
        <v>64</v>
      </c>
      <c r="C24" s="9" t="s">
        <v>60</v>
      </c>
      <c r="D24" s="10">
        <v>300.7</v>
      </c>
      <c r="E24" s="11">
        <v>18.16</v>
      </c>
      <c r="F24" s="11">
        <f t="shared" si="1"/>
        <v>22.82</v>
      </c>
      <c r="G24" s="11">
        <f>TRUNC(D24 * F24, 2)</f>
        <v>6861.97</v>
      </c>
      <c r="H24" s="12">
        <f t="shared" si="0"/>
        <v>6.3921005587821373E-3</v>
      </c>
    </row>
    <row r="25" spans="1:8" ht="24" customHeight="1" x14ac:dyDescent="0.2">
      <c r="A25" s="8" t="s">
        <v>593</v>
      </c>
      <c r="B25" s="8" t="s">
        <v>66</v>
      </c>
      <c r="C25" s="9" t="s">
        <v>60</v>
      </c>
      <c r="D25" s="10">
        <v>19.899999999999999</v>
      </c>
      <c r="E25" s="11">
        <v>16.45</v>
      </c>
      <c r="F25" s="11">
        <f t="shared" si="1"/>
        <v>20.67</v>
      </c>
      <c r="G25" s="11">
        <f>TRUNC(D25 * F25, 2)</f>
        <v>411.33</v>
      </c>
      <c r="H25" s="12">
        <f t="shared" si="0"/>
        <v>3.8316441529820974E-4</v>
      </c>
    </row>
    <row r="26" spans="1:8" ht="36" customHeight="1" x14ac:dyDescent="0.2">
      <c r="A26" s="8" t="s">
        <v>594</v>
      </c>
      <c r="B26" s="8" t="s">
        <v>562</v>
      </c>
      <c r="C26" s="9" t="s">
        <v>54</v>
      </c>
      <c r="D26" s="10">
        <v>12.52</v>
      </c>
      <c r="E26" s="11">
        <v>576.63</v>
      </c>
      <c r="F26" s="11">
        <f t="shared" si="1"/>
        <v>724.88</v>
      </c>
      <c r="G26" s="11">
        <f>TRUNC(D26 * F26, 2)</f>
        <v>9075.49</v>
      </c>
      <c r="H26" s="12">
        <f t="shared" si="0"/>
        <v>8.4540510524268829E-3</v>
      </c>
    </row>
    <row r="27" spans="1:8" ht="24" customHeight="1" x14ac:dyDescent="0.2">
      <c r="A27" s="8" t="s">
        <v>595</v>
      </c>
      <c r="B27" s="8" t="s">
        <v>68</v>
      </c>
      <c r="C27" s="9" t="s">
        <v>54</v>
      </c>
      <c r="D27" s="10">
        <v>1.35</v>
      </c>
      <c r="E27" s="11">
        <v>36.36</v>
      </c>
      <c r="F27" s="11">
        <f t="shared" si="1"/>
        <v>45.7</v>
      </c>
      <c r="G27" s="11">
        <f>TRUNC(D27 * F27, 2)</f>
        <v>61.69</v>
      </c>
      <c r="H27" s="12">
        <f t="shared" si="0"/>
        <v>5.7465812801756645E-5</v>
      </c>
    </row>
    <row r="28" spans="1:8" ht="24" customHeight="1" x14ac:dyDescent="0.2">
      <c r="A28" s="4" t="s">
        <v>596</v>
      </c>
      <c r="B28" s="4" t="s">
        <v>69</v>
      </c>
      <c r="C28" s="4"/>
      <c r="D28" s="5"/>
      <c r="E28" s="4"/>
      <c r="F28" s="4"/>
      <c r="G28" s="6">
        <f>SUM(G29:G32)</f>
        <v>7645.5</v>
      </c>
      <c r="H28" s="7">
        <f t="shared" si="0"/>
        <v>7.1219787935780585E-3</v>
      </c>
    </row>
    <row r="29" spans="1:8" ht="36" customHeight="1" x14ac:dyDescent="0.2">
      <c r="A29" s="8" t="s">
        <v>597</v>
      </c>
      <c r="B29" s="8" t="s">
        <v>564</v>
      </c>
      <c r="C29" s="9" t="s">
        <v>32</v>
      </c>
      <c r="D29" s="10">
        <v>30.11</v>
      </c>
      <c r="E29" s="11">
        <v>64.349999999999994</v>
      </c>
      <c r="F29" s="11">
        <f>TRUNC(E29 * (1 + 25.71 / 100), 2)</f>
        <v>80.89</v>
      </c>
      <c r="G29" s="11">
        <f>TRUNC(D29 * F29, 2)</f>
        <v>2435.59</v>
      </c>
      <c r="H29" s="12">
        <f t="shared" si="0"/>
        <v>2.2688143783730018E-3</v>
      </c>
    </row>
    <row r="30" spans="1:8" ht="48" customHeight="1" x14ac:dyDescent="0.2">
      <c r="A30" s="8" t="s">
        <v>598</v>
      </c>
      <c r="B30" s="8" t="s">
        <v>71</v>
      </c>
      <c r="C30" s="9" t="s">
        <v>60</v>
      </c>
      <c r="D30" s="10">
        <v>61.9</v>
      </c>
      <c r="E30" s="11">
        <v>17.3</v>
      </c>
      <c r="F30" s="11">
        <f>TRUNC(E30 * (1 + 25.71 / 100), 2)</f>
        <v>21.74</v>
      </c>
      <c r="G30" s="11">
        <f>TRUNC(D30 * F30, 2)</f>
        <v>1345.7</v>
      </c>
      <c r="H30" s="12">
        <f t="shared" si="0"/>
        <v>1.2535539680227576E-3</v>
      </c>
    </row>
    <row r="31" spans="1:8" ht="48" customHeight="1" x14ac:dyDescent="0.2">
      <c r="A31" s="8" t="s">
        <v>599</v>
      </c>
      <c r="B31" s="8" t="s">
        <v>73</v>
      </c>
      <c r="C31" s="9" t="s">
        <v>60</v>
      </c>
      <c r="D31" s="10">
        <v>130.1</v>
      </c>
      <c r="E31" s="11">
        <v>15.48</v>
      </c>
      <c r="F31" s="11">
        <f>TRUNC(E31 * (1 + 25.71 / 100), 2)</f>
        <v>19.45</v>
      </c>
      <c r="G31" s="11">
        <f>TRUNC(D31 * F31, 2)</f>
        <v>2530.44</v>
      </c>
      <c r="H31" s="12">
        <f t="shared" si="0"/>
        <v>2.3571695792847639E-3</v>
      </c>
    </row>
    <row r="32" spans="1:8" ht="36" customHeight="1" x14ac:dyDescent="0.2">
      <c r="A32" s="8" t="s">
        <v>600</v>
      </c>
      <c r="B32" s="8" t="s">
        <v>562</v>
      </c>
      <c r="C32" s="9" t="s">
        <v>54</v>
      </c>
      <c r="D32" s="10">
        <v>1.84</v>
      </c>
      <c r="E32" s="11">
        <v>576.63</v>
      </c>
      <c r="F32" s="11">
        <f>TRUNC(E32 * (1 + 25.71 / 100), 2)</f>
        <v>724.88</v>
      </c>
      <c r="G32" s="11">
        <f>TRUNC(D32 * F32, 2)</f>
        <v>1333.77</v>
      </c>
      <c r="H32" s="12">
        <f t="shared" si="0"/>
        <v>1.2424408678975353E-3</v>
      </c>
    </row>
    <row r="33" spans="1:8" ht="24" customHeight="1" x14ac:dyDescent="0.2">
      <c r="A33" s="4" t="s">
        <v>601</v>
      </c>
      <c r="B33" s="4" t="s">
        <v>74</v>
      </c>
      <c r="C33" s="4"/>
      <c r="D33" s="5"/>
      <c r="E33" s="4"/>
      <c r="F33" s="4"/>
      <c r="G33" s="6">
        <f>SUM(G34:G44)</f>
        <v>79617.090000000011</v>
      </c>
      <c r="H33" s="7">
        <f t="shared" si="0"/>
        <v>7.4165355645333303E-2</v>
      </c>
    </row>
    <row r="34" spans="1:8" ht="36" customHeight="1" x14ac:dyDescent="0.2">
      <c r="A34" s="8" t="s">
        <v>604</v>
      </c>
      <c r="B34" s="8" t="s">
        <v>76</v>
      </c>
      <c r="C34" s="9" t="s">
        <v>54</v>
      </c>
      <c r="D34" s="10">
        <v>15.22</v>
      </c>
      <c r="E34" s="11">
        <v>90.24</v>
      </c>
      <c r="F34" s="11">
        <f t="shared" ref="F34:F44" si="2">TRUNC(E34 * (1 + 25.71 / 100), 2)</f>
        <v>113.44</v>
      </c>
      <c r="G34" s="11">
        <f>TRUNC(D34 * F34, 2)</f>
        <v>1726.55</v>
      </c>
      <c r="H34" s="12">
        <f t="shared" si="0"/>
        <v>1.6083254837554375E-3</v>
      </c>
    </row>
    <row r="35" spans="1:8" ht="48" customHeight="1" x14ac:dyDescent="0.2">
      <c r="A35" s="8" t="s">
        <v>603</v>
      </c>
      <c r="B35" s="8" t="s">
        <v>56</v>
      </c>
      <c r="C35" s="9" t="s">
        <v>54</v>
      </c>
      <c r="D35" s="10">
        <v>20.54</v>
      </c>
      <c r="E35" s="11">
        <v>4.96</v>
      </c>
      <c r="F35" s="11">
        <f t="shared" si="2"/>
        <v>6.23</v>
      </c>
      <c r="G35" s="11">
        <f>TRUNC(D35 * F35, 2)</f>
        <v>127.96</v>
      </c>
      <c r="H35" s="12">
        <f t="shared" si="0"/>
        <v>1.1919801274295316E-4</v>
      </c>
    </row>
    <row r="36" spans="1:8" ht="36" customHeight="1" x14ac:dyDescent="0.2">
      <c r="A36" s="8" t="s">
        <v>605</v>
      </c>
      <c r="B36" s="8" t="s">
        <v>77</v>
      </c>
      <c r="C36" s="9" t="s">
        <v>32</v>
      </c>
      <c r="D36" s="10">
        <v>297.02999999999997</v>
      </c>
      <c r="E36" s="11">
        <v>59.76</v>
      </c>
      <c r="F36" s="11">
        <f t="shared" si="2"/>
        <v>75.12</v>
      </c>
      <c r="G36" s="11">
        <f>TRUNC(D36 * F36, 2)</f>
        <v>22312.89</v>
      </c>
      <c r="H36" s="12">
        <f t="shared" si="0"/>
        <v>2.0785027716099656E-2</v>
      </c>
    </row>
    <row r="37" spans="1:8" ht="24" customHeight="1" x14ac:dyDescent="0.2">
      <c r="A37" s="8" t="s">
        <v>602</v>
      </c>
      <c r="B37" s="8" t="s">
        <v>59</v>
      </c>
      <c r="C37" s="9" t="s">
        <v>60</v>
      </c>
      <c r="D37" s="10">
        <v>111.4</v>
      </c>
      <c r="E37" s="11">
        <v>19.45</v>
      </c>
      <c r="F37" s="11">
        <f t="shared" si="2"/>
        <v>24.45</v>
      </c>
      <c r="G37" s="11">
        <f>TRUNC(D37 * F37, 2)</f>
        <v>2723.73</v>
      </c>
      <c r="H37" s="12">
        <f t="shared" si="0"/>
        <v>2.5372241579271946E-3</v>
      </c>
    </row>
    <row r="38" spans="1:8" ht="24" customHeight="1" x14ac:dyDescent="0.2">
      <c r="A38" s="8" t="s">
        <v>606</v>
      </c>
      <c r="B38" s="8" t="s">
        <v>62</v>
      </c>
      <c r="C38" s="9" t="s">
        <v>60</v>
      </c>
      <c r="D38" s="10">
        <v>266.5</v>
      </c>
      <c r="E38" s="11">
        <v>18.920000000000002</v>
      </c>
      <c r="F38" s="11">
        <f t="shared" si="2"/>
        <v>23.78</v>
      </c>
      <c r="G38" s="11">
        <f>TRUNC(D38 * F38, 2)</f>
        <v>6337.37</v>
      </c>
      <c r="H38" s="12">
        <f t="shared" si="0"/>
        <v>5.9034222414567758E-3</v>
      </c>
    </row>
    <row r="39" spans="1:8" ht="24" customHeight="1" x14ac:dyDescent="0.2">
      <c r="A39" s="8" t="s">
        <v>607</v>
      </c>
      <c r="B39" s="8" t="s">
        <v>64</v>
      </c>
      <c r="C39" s="9" t="s">
        <v>60</v>
      </c>
      <c r="D39" s="10">
        <v>11.4</v>
      </c>
      <c r="E39" s="11">
        <v>18.16</v>
      </c>
      <c r="F39" s="11">
        <f t="shared" si="2"/>
        <v>22.82</v>
      </c>
      <c r="G39" s="11">
        <f>TRUNC(D39 * F39, 2)</f>
        <v>260.14</v>
      </c>
      <c r="H39" s="12">
        <f t="shared" si="0"/>
        <v>2.4232706341787929E-4</v>
      </c>
    </row>
    <row r="40" spans="1:8" ht="24" customHeight="1" x14ac:dyDescent="0.2">
      <c r="A40" s="8" t="s">
        <v>608</v>
      </c>
      <c r="B40" s="8" t="s">
        <v>66</v>
      </c>
      <c r="C40" s="9" t="s">
        <v>60</v>
      </c>
      <c r="D40" s="10">
        <v>1178.0999999999999</v>
      </c>
      <c r="E40" s="11">
        <v>16.45</v>
      </c>
      <c r="F40" s="11">
        <f t="shared" si="2"/>
        <v>20.67</v>
      </c>
      <c r="G40" s="11">
        <f>TRUNC(D40 * F40, 2)</f>
        <v>24351.32</v>
      </c>
      <c r="H40" s="12">
        <f t="shared" si="0"/>
        <v>2.2683877396590574E-2</v>
      </c>
    </row>
    <row r="41" spans="1:8" ht="24" customHeight="1" x14ac:dyDescent="0.2">
      <c r="A41" s="8" t="s">
        <v>609</v>
      </c>
      <c r="B41" s="8" t="s">
        <v>79</v>
      </c>
      <c r="C41" s="9" t="s">
        <v>60</v>
      </c>
      <c r="D41" s="10">
        <v>285</v>
      </c>
      <c r="E41" s="11">
        <v>14</v>
      </c>
      <c r="F41" s="11">
        <f t="shared" si="2"/>
        <v>17.59</v>
      </c>
      <c r="G41" s="11">
        <f>TRUNC(D41 * F41, 2)</f>
        <v>5013.1499999999996</v>
      </c>
      <c r="H41" s="12">
        <f t="shared" si="0"/>
        <v>4.669877442812876E-3</v>
      </c>
    </row>
    <row r="42" spans="1:8" ht="24" customHeight="1" x14ac:dyDescent="0.2">
      <c r="A42" s="8" t="s">
        <v>610</v>
      </c>
      <c r="B42" s="8" t="s">
        <v>81</v>
      </c>
      <c r="C42" s="9" t="s">
        <v>60</v>
      </c>
      <c r="D42" s="10">
        <v>8.6</v>
      </c>
      <c r="E42" s="11">
        <v>13.46</v>
      </c>
      <c r="F42" s="11">
        <f t="shared" si="2"/>
        <v>16.920000000000002</v>
      </c>
      <c r="G42" s="11">
        <f>TRUNC(D42 * F42, 2)</f>
        <v>145.51</v>
      </c>
      <c r="H42" s="12">
        <f t="shared" si="0"/>
        <v>1.35546286606964E-4</v>
      </c>
    </row>
    <row r="43" spans="1:8" ht="36" customHeight="1" x14ac:dyDescent="0.2">
      <c r="A43" s="8" t="s">
        <v>611</v>
      </c>
      <c r="B43" s="8" t="s">
        <v>562</v>
      </c>
      <c r="C43" s="9" t="s">
        <v>54</v>
      </c>
      <c r="D43" s="10">
        <v>22.83</v>
      </c>
      <c r="E43" s="11">
        <v>576.63</v>
      </c>
      <c r="F43" s="11">
        <f t="shared" si="2"/>
        <v>724.88</v>
      </c>
      <c r="G43" s="11">
        <f>TRUNC(D43 * F43, 2)</f>
        <v>16549.009999999998</v>
      </c>
      <c r="H43" s="12">
        <f t="shared" si="0"/>
        <v>1.5415826077393396E-2</v>
      </c>
    </row>
    <row r="44" spans="1:8" ht="24" customHeight="1" x14ac:dyDescent="0.2">
      <c r="A44" s="8" t="s">
        <v>612</v>
      </c>
      <c r="B44" s="8" t="s">
        <v>68</v>
      </c>
      <c r="C44" s="9" t="s">
        <v>54</v>
      </c>
      <c r="D44" s="10">
        <v>1.52</v>
      </c>
      <c r="E44" s="11">
        <v>36.36</v>
      </c>
      <c r="F44" s="11">
        <f t="shared" si="2"/>
        <v>45.7</v>
      </c>
      <c r="G44" s="11">
        <f>TRUNC(D44 * F44, 2)</f>
        <v>69.459999999999994</v>
      </c>
      <c r="H44" s="12">
        <f t="shared" si="0"/>
        <v>6.470376652958367E-5</v>
      </c>
    </row>
    <row r="45" spans="1:8" ht="24" customHeight="1" x14ac:dyDescent="0.2">
      <c r="A45" s="4" t="s">
        <v>613</v>
      </c>
      <c r="B45" s="4" t="s">
        <v>82</v>
      </c>
      <c r="C45" s="4"/>
      <c r="D45" s="5"/>
      <c r="E45" s="4"/>
      <c r="F45" s="4"/>
      <c r="G45" s="6">
        <f>SUM(G46:G51)</f>
        <v>52273.649999999994</v>
      </c>
      <c r="H45" s="7">
        <f t="shared" si="0"/>
        <v>4.8694241941393192E-2</v>
      </c>
    </row>
    <row r="46" spans="1:8" ht="36" customHeight="1" x14ac:dyDescent="0.2">
      <c r="A46" s="8" t="s">
        <v>614</v>
      </c>
      <c r="B46" s="8" t="s">
        <v>83</v>
      </c>
      <c r="C46" s="9" t="s">
        <v>54</v>
      </c>
      <c r="D46" s="10">
        <v>28.98</v>
      </c>
      <c r="E46" s="11">
        <v>120.83</v>
      </c>
      <c r="F46" s="11">
        <f t="shared" ref="F46:F51" si="3">TRUNC(E46 * (1 + 25.71 / 100), 2)</f>
        <v>151.88999999999999</v>
      </c>
      <c r="G46" s="11">
        <f>TRUNC(D46 * F46, 2)</f>
        <v>4401.7700000000004</v>
      </c>
      <c r="H46" s="12">
        <f t="shared" si="0"/>
        <v>4.1003613359764692E-3</v>
      </c>
    </row>
    <row r="47" spans="1:8" ht="48" customHeight="1" x14ac:dyDescent="0.2">
      <c r="A47" s="8" t="s">
        <v>615</v>
      </c>
      <c r="B47" s="8" t="s">
        <v>85</v>
      </c>
      <c r="C47" s="9" t="s">
        <v>60</v>
      </c>
      <c r="D47" s="10">
        <v>500.2</v>
      </c>
      <c r="E47" s="11">
        <v>17.760000000000002</v>
      </c>
      <c r="F47" s="11">
        <f t="shared" si="3"/>
        <v>22.32</v>
      </c>
      <c r="G47" s="11">
        <f>TRUNC(D47 * F47, 2)</f>
        <v>11164.46</v>
      </c>
      <c r="H47" s="12">
        <f t="shared" si="0"/>
        <v>1.0399980035543847E-2</v>
      </c>
    </row>
    <row r="48" spans="1:8" ht="48" customHeight="1" x14ac:dyDescent="0.2">
      <c r="A48" s="8" t="s">
        <v>616</v>
      </c>
      <c r="B48" s="8" t="s">
        <v>87</v>
      </c>
      <c r="C48" s="9" t="s">
        <v>60</v>
      </c>
      <c r="D48" s="10">
        <v>191.6</v>
      </c>
      <c r="E48" s="11">
        <v>17.64</v>
      </c>
      <c r="F48" s="11">
        <f t="shared" si="3"/>
        <v>22.17</v>
      </c>
      <c r="G48" s="11">
        <f>TRUNC(D48 * F48, 2)</f>
        <v>4247.7700000000004</v>
      </c>
      <c r="H48" s="12">
        <f t="shared" si="0"/>
        <v>3.9569063972267442E-3</v>
      </c>
    </row>
    <row r="49" spans="1:8" ht="48" customHeight="1" x14ac:dyDescent="0.2">
      <c r="A49" s="8" t="s">
        <v>617</v>
      </c>
      <c r="B49" s="8" t="s">
        <v>89</v>
      </c>
      <c r="C49" s="9" t="s">
        <v>60</v>
      </c>
      <c r="D49" s="10">
        <v>437.2</v>
      </c>
      <c r="E49" s="11">
        <v>17.14</v>
      </c>
      <c r="F49" s="11">
        <f t="shared" si="3"/>
        <v>21.54</v>
      </c>
      <c r="G49" s="11">
        <f>TRUNC(D49 * F49, 2)</f>
        <v>9417.2800000000007</v>
      </c>
      <c r="H49" s="12">
        <f t="shared" si="0"/>
        <v>8.7724371791494064E-3</v>
      </c>
    </row>
    <row r="50" spans="1:8" ht="48" customHeight="1" x14ac:dyDescent="0.2">
      <c r="A50" s="8" t="s">
        <v>618</v>
      </c>
      <c r="B50" s="8" t="s">
        <v>91</v>
      </c>
      <c r="C50" s="9" t="s">
        <v>60</v>
      </c>
      <c r="D50" s="10">
        <v>256</v>
      </c>
      <c r="E50" s="11">
        <v>15.56</v>
      </c>
      <c r="F50" s="11">
        <f t="shared" si="3"/>
        <v>19.559999999999999</v>
      </c>
      <c r="G50" s="11">
        <f>TRUNC(D50 * F50, 2)</f>
        <v>5007.3599999999997</v>
      </c>
      <c r="H50" s="12">
        <f t="shared" si="0"/>
        <v>4.664483909726117E-3</v>
      </c>
    </row>
    <row r="51" spans="1:8" ht="36" customHeight="1" x14ac:dyDescent="0.2">
      <c r="A51" s="8" t="s">
        <v>619</v>
      </c>
      <c r="B51" s="8" t="s">
        <v>562</v>
      </c>
      <c r="C51" s="9" t="s">
        <v>54</v>
      </c>
      <c r="D51" s="10">
        <v>24.88</v>
      </c>
      <c r="E51" s="11">
        <v>576.63</v>
      </c>
      <c r="F51" s="11">
        <f t="shared" si="3"/>
        <v>724.88</v>
      </c>
      <c r="G51" s="11">
        <f>TRUNC(D51 * F51, 2)</f>
        <v>18035.009999999998</v>
      </c>
      <c r="H51" s="12">
        <f t="shared" si="0"/>
        <v>1.6800073083770611E-2</v>
      </c>
    </row>
    <row r="52" spans="1:8" ht="24" customHeight="1" x14ac:dyDescent="0.2">
      <c r="A52" s="4" t="s">
        <v>620</v>
      </c>
      <c r="B52" s="4" t="s">
        <v>92</v>
      </c>
      <c r="C52" s="4"/>
      <c r="D52" s="5"/>
      <c r="E52" s="4"/>
      <c r="F52" s="4"/>
      <c r="G52" s="6">
        <f>SUM(G53:G58)</f>
        <v>27116.67</v>
      </c>
      <c r="H52" s="7">
        <f t="shared" si="0"/>
        <v>2.5259871649003247E-2</v>
      </c>
    </row>
    <row r="53" spans="1:8" ht="36" customHeight="1" x14ac:dyDescent="0.2">
      <c r="A53" s="8" t="s">
        <v>621</v>
      </c>
      <c r="B53" s="8" t="s">
        <v>564</v>
      </c>
      <c r="C53" s="9" t="s">
        <v>32</v>
      </c>
      <c r="D53" s="10">
        <v>113.59</v>
      </c>
      <c r="E53" s="11">
        <v>64.349999999999994</v>
      </c>
      <c r="F53" s="11">
        <f t="shared" ref="F53:F58" si="4">TRUNC(E53 * (1 + 25.71 / 100), 2)</f>
        <v>80.89</v>
      </c>
      <c r="G53" s="11">
        <f>TRUNC(D53 * F53, 2)</f>
        <v>9188.2900000000009</v>
      </c>
      <c r="H53" s="12">
        <f t="shared" si="0"/>
        <v>8.5591271374331757E-3</v>
      </c>
    </row>
    <row r="54" spans="1:8" ht="48" customHeight="1" x14ac:dyDescent="0.2">
      <c r="A54" s="8" t="s">
        <v>622</v>
      </c>
      <c r="B54" s="8" t="s">
        <v>71</v>
      </c>
      <c r="C54" s="9" t="s">
        <v>60</v>
      </c>
      <c r="D54" s="10">
        <v>180.8</v>
      </c>
      <c r="E54" s="11">
        <v>17.3</v>
      </c>
      <c r="F54" s="11">
        <f t="shared" si="4"/>
        <v>21.74</v>
      </c>
      <c r="G54" s="11">
        <f>TRUNC(D54 * F54, 2)</f>
        <v>3930.59</v>
      </c>
      <c r="H54" s="12">
        <f t="shared" si="0"/>
        <v>3.6614451149368887E-3</v>
      </c>
    </row>
    <row r="55" spans="1:8" ht="48" customHeight="1" x14ac:dyDescent="0.2">
      <c r="A55" s="8" t="s">
        <v>623</v>
      </c>
      <c r="B55" s="8" t="s">
        <v>73</v>
      </c>
      <c r="C55" s="9" t="s">
        <v>60</v>
      </c>
      <c r="D55" s="10">
        <v>336.6</v>
      </c>
      <c r="E55" s="11">
        <v>15.48</v>
      </c>
      <c r="F55" s="11">
        <f t="shared" si="4"/>
        <v>19.45</v>
      </c>
      <c r="G55" s="11">
        <f>TRUNC(D55 * F55, 2)</f>
        <v>6546.87</v>
      </c>
      <c r="H55" s="12">
        <f t="shared" si="0"/>
        <v>6.0985768496909796E-3</v>
      </c>
    </row>
    <row r="56" spans="1:8" ht="48" customHeight="1" x14ac:dyDescent="0.2">
      <c r="A56" s="8" t="s">
        <v>624</v>
      </c>
      <c r="B56" s="8" t="s">
        <v>94</v>
      </c>
      <c r="C56" s="9" t="s">
        <v>60</v>
      </c>
      <c r="D56" s="10">
        <v>107.9</v>
      </c>
      <c r="E56" s="11">
        <v>13.23</v>
      </c>
      <c r="F56" s="11">
        <f t="shared" si="4"/>
        <v>16.63</v>
      </c>
      <c r="G56" s="11">
        <f>TRUNC(D56 * F56, 2)</f>
        <v>1794.37</v>
      </c>
      <c r="H56" s="12">
        <f t="shared" si="0"/>
        <v>1.671501548339894E-3</v>
      </c>
    </row>
    <row r="57" spans="1:8" ht="48" customHeight="1" x14ac:dyDescent="0.2">
      <c r="A57" s="8" t="s">
        <v>625</v>
      </c>
      <c r="B57" s="8" t="s">
        <v>96</v>
      </c>
      <c r="C57" s="9" t="s">
        <v>60</v>
      </c>
      <c r="D57" s="10">
        <v>28</v>
      </c>
      <c r="E57" s="11">
        <v>12.84</v>
      </c>
      <c r="F57" s="11">
        <f t="shared" si="4"/>
        <v>16.14</v>
      </c>
      <c r="G57" s="11">
        <f>TRUNC(D57 * F57, 2)</f>
        <v>451.92</v>
      </c>
      <c r="H57" s="12">
        <f t="shared" si="0"/>
        <v>4.2097503844010155E-4</v>
      </c>
    </row>
    <row r="58" spans="1:8" ht="48" customHeight="1" x14ac:dyDescent="0.2">
      <c r="A58" s="8" t="s">
        <v>626</v>
      </c>
      <c r="B58" s="8" t="s">
        <v>562</v>
      </c>
      <c r="C58" s="9" t="s">
        <v>54</v>
      </c>
      <c r="D58" s="10">
        <v>7.18</v>
      </c>
      <c r="E58" s="11">
        <v>576.63</v>
      </c>
      <c r="F58" s="11">
        <f t="shared" si="4"/>
        <v>724.88</v>
      </c>
      <c r="G58" s="11">
        <f>TRUNC(D58 * F58, 2)</f>
        <v>5204.63</v>
      </c>
      <c r="H58" s="12">
        <f t="shared" si="0"/>
        <v>4.8482459601622094E-3</v>
      </c>
    </row>
    <row r="59" spans="1:8" ht="24" customHeight="1" x14ac:dyDescent="0.2">
      <c r="A59" s="4" t="s">
        <v>627</v>
      </c>
      <c r="B59" s="4" t="s">
        <v>97</v>
      </c>
      <c r="C59" s="4"/>
      <c r="D59" s="5"/>
      <c r="E59" s="4"/>
      <c r="F59" s="4"/>
      <c r="G59" s="6">
        <f>SUM(G60:G67)</f>
        <v>59958.75</v>
      </c>
      <c r="H59" s="7">
        <f t="shared" si="0"/>
        <v>5.5853109147792609E-2</v>
      </c>
    </row>
    <row r="60" spans="1:8" ht="36" customHeight="1" x14ac:dyDescent="0.2">
      <c r="A60" s="8" t="s">
        <v>628</v>
      </c>
      <c r="B60" s="8" t="s">
        <v>565</v>
      </c>
      <c r="C60" s="9" t="s">
        <v>32</v>
      </c>
      <c r="D60" s="10">
        <v>216.91</v>
      </c>
      <c r="E60" s="11">
        <v>96.85</v>
      </c>
      <c r="F60" s="11">
        <f t="shared" ref="F60:F67" si="5">TRUNC(E60 * (1 + 25.71 / 100), 2)</f>
        <v>121.75</v>
      </c>
      <c r="G60" s="11">
        <f>TRUNC(D60 * F60, 2)</f>
        <v>26408.79</v>
      </c>
      <c r="H60" s="12">
        <f t="shared" si="0"/>
        <v>2.4600463324054189E-2</v>
      </c>
    </row>
    <row r="61" spans="1:8" ht="48" customHeight="1" x14ac:dyDescent="0.2">
      <c r="A61" s="8" t="s">
        <v>629</v>
      </c>
      <c r="B61" s="8" t="s">
        <v>71</v>
      </c>
      <c r="C61" s="9" t="s">
        <v>60</v>
      </c>
      <c r="D61" s="10">
        <v>191.6</v>
      </c>
      <c r="E61" s="11">
        <v>17.3</v>
      </c>
      <c r="F61" s="11">
        <f t="shared" si="5"/>
        <v>21.74</v>
      </c>
      <c r="G61" s="11">
        <f>TRUNC(D61 * F61, 2)</f>
        <v>4165.38</v>
      </c>
      <c r="H61" s="12">
        <f t="shared" si="0"/>
        <v>3.8801580049956409E-3</v>
      </c>
    </row>
    <row r="62" spans="1:8" ht="48" customHeight="1" x14ac:dyDescent="0.2">
      <c r="A62" s="8" t="s">
        <v>630</v>
      </c>
      <c r="B62" s="8" t="s">
        <v>99</v>
      </c>
      <c r="C62" s="9" t="s">
        <v>60</v>
      </c>
      <c r="D62" s="10">
        <v>90.7</v>
      </c>
      <c r="E62" s="11">
        <v>17.3</v>
      </c>
      <c r="F62" s="11">
        <f t="shared" si="5"/>
        <v>21.74</v>
      </c>
      <c r="G62" s="11">
        <f>TRUNC(D62 * F62, 2)</f>
        <v>1971.81</v>
      </c>
      <c r="H62" s="12">
        <f t="shared" si="0"/>
        <v>1.8367914465980185E-3</v>
      </c>
    </row>
    <row r="63" spans="1:8" ht="48" customHeight="1" x14ac:dyDescent="0.2">
      <c r="A63" s="8" t="s">
        <v>631</v>
      </c>
      <c r="B63" s="8" t="s">
        <v>101</v>
      </c>
      <c r="C63" s="9" t="s">
        <v>60</v>
      </c>
      <c r="D63" s="10">
        <v>62.4</v>
      </c>
      <c r="E63" s="11">
        <v>16.940000000000001</v>
      </c>
      <c r="F63" s="11">
        <f t="shared" si="5"/>
        <v>21.29</v>
      </c>
      <c r="G63" s="11">
        <f>TRUNC(D63 * F63, 2)</f>
        <v>1328.49</v>
      </c>
      <c r="H63" s="12">
        <f t="shared" si="0"/>
        <v>1.2375224128546877E-3</v>
      </c>
    </row>
    <row r="64" spans="1:8" ht="48" customHeight="1" x14ac:dyDescent="0.2">
      <c r="A64" s="8" t="s">
        <v>632</v>
      </c>
      <c r="B64" s="8" t="s">
        <v>73</v>
      </c>
      <c r="C64" s="9" t="s">
        <v>60</v>
      </c>
      <c r="D64" s="10">
        <v>494.6</v>
      </c>
      <c r="E64" s="11">
        <v>15.48</v>
      </c>
      <c r="F64" s="11">
        <f t="shared" si="5"/>
        <v>19.45</v>
      </c>
      <c r="G64" s="11">
        <f>TRUNC(D64 * F64, 2)</f>
        <v>9619.9699999999993</v>
      </c>
      <c r="H64" s="12">
        <f t="shared" si="0"/>
        <v>8.9612480982090258E-3</v>
      </c>
    </row>
    <row r="65" spans="1:8" ht="48" customHeight="1" x14ac:dyDescent="0.2">
      <c r="A65" s="8" t="s">
        <v>633</v>
      </c>
      <c r="B65" s="8" t="s">
        <v>94</v>
      </c>
      <c r="C65" s="9" t="s">
        <v>60</v>
      </c>
      <c r="D65" s="10">
        <v>222.5</v>
      </c>
      <c r="E65" s="11">
        <v>13.23</v>
      </c>
      <c r="F65" s="11">
        <f t="shared" si="5"/>
        <v>16.63</v>
      </c>
      <c r="G65" s="11">
        <f>TRUNC(D65 * F65, 2)</f>
        <v>3700.17</v>
      </c>
      <c r="H65" s="12">
        <f t="shared" si="0"/>
        <v>3.4468029916465536E-3</v>
      </c>
    </row>
    <row r="66" spans="1:8" ht="48" customHeight="1" x14ac:dyDescent="0.2">
      <c r="A66" s="8" t="s">
        <v>634</v>
      </c>
      <c r="B66" s="8" t="s">
        <v>96</v>
      </c>
      <c r="C66" s="9" t="s">
        <v>60</v>
      </c>
      <c r="D66" s="10">
        <v>70.900000000000006</v>
      </c>
      <c r="E66" s="11">
        <v>12.84</v>
      </c>
      <c r="F66" s="11">
        <f t="shared" si="5"/>
        <v>16.14</v>
      </c>
      <c r="G66" s="11">
        <f>TRUNC(D66 * F66, 2)</f>
        <v>1144.32</v>
      </c>
      <c r="H66" s="12">
        <f t="shared" si="0"/>
        <v>1.065963347468085E-3</v>
      </c>
    </row>
    <row r="67" spans="1:8" ht="36" customHeight="1" x14ac:dyDescent="0.2">
      <c r="A67" s="8" t="s">
        <v>635</v>
      </c>
      <c r="B67" s="8" t="s">
        <v>562</v>
      </c>
      <c r="C67" s="9" t="s">
        <v>54</v>
      </c>
      <c r="D67" s="10">
        <v>16.03</v>
      </c>
      <c r="E67" s="11">
        <v>576.63</v>
      </c>
      <c r="F67" s="11">
        <f t="shared" si="5"/>
        <v>724.88</v>
      </c>
      <c r="G67" s="11">
        <f>TRUNC(D67 * F67, 2)</f>
        <v>11619.82</v>
      </c>
      <c r="H67" s="12">
        <f t="shared" si="0"/>
        <v>1.0824159521966411E-2</v>
      </c>
    </row>
    <row r="68" spans="1:8" ht="24" customHeight="1" x14ac:dyDescent="0.2">
      <c r="A68" s="4" t="s">
        <v>636</v>
      </c>
      <c r="B68" s="4" t="s">
        <v>102</v>
      </c>
      <c r="C68" s="4"/>
      <c r="D68" s="5"/>
      <c r="E68" s="4"/>
      <c r="F68" s="4"/>
      <c r="G68" s="6">
        <f>SUM(G69:G76)</f>
        <v>92582.420000000013</v>
      </c>
      <c r="H68" s="7">
        <f t="shared" si="0"/>
        <v>8.6242892145462977E-2</v>
      </c>
    </row>
    <row r="69" spans="1:8" ht="24" customHeight="1" x14ac:dyDescent="0.2">
      <c r="A69" s="8" t="s">
        <v>637</v>
      </c>
      <c r="B69" s="8" t="s">
        <v>104</v>
      </c>
      <c r="C69" s="9" t="s">
        <v>32</v>
      </c>
      <c r="D69" s="10">
        <v>276.24</v>
      </c>
      <c r="E69" s="11">
        <v>149.34</v>
      </c>
      <c r="F69" s="11">
        <f t="shared" ref="F69:F76" si="6">TRUNC(E69 * (1 + 25.71 / 100), 2)</f>
        <v>187.73</v>
      </c>
      <c r="G69" s="11">
        <f>TRUNC(D69 * F69, 2)</f>
        <v>51858.53</v>
      </c>
      <c r="H69" s="12">
        <f t="shared" ref="H69:H132" si="7">G69 / 1073507.83</f>
        <v>4.830754704416082E-2</v>
      </c>
    </row>
    <row r="70" spans="1:8" ht="48" customHeight="1" x14ac:dyDescent="0.2">
      <c r="A70" s="8" t="s">
        <v>638</v>
      </c>
      <c r="B70" s="8" t="s">
        <v>85</v>
      </c>
      <c r="C70" s="9" t="s">
        <v>60</v>
      </c>
      <c r="D70" s="10">
        <v>267.60000000000002</v>
      </c>
      <c r="E70" s="11">
        <v>17.760000000000002</v>
      </c>
      <c r="F70" s="11">
        <f t="shared" si="6"/>
        <v>22.32</v>
      </c>
      <c r="G70" s="11">
        <f>TRUNC(D70 * F70, 2)</f>
        <v>5972.83</v>
      </c>
      <c r="H70" s="12">
        <f t="shared" si="7"/>
        <v>5.5638439078734983E-3</v>
      </c>
    </row>
    <row r="71" spans="1:8" ht="48" customHeight="1" x14ac:dyDescent="0.2">
      <c r="A71" s="8" t="s">
        <v>639</v>
      </c>
      <c r="B71" s="8" t="s">
        <v>87</v>
      </c>
      <c r="C71" s="9" t="s">
        <v>60</v>
      </c>
      <c r="D71" s="10">
        <v>220</v>
      </c>
      <c r="E71" s="11">
        <v>17.64</v>
      </c>
      <c r="F71" s="11">
        <f t="shared" si="6"/>
        <v>22.17</v>
      </c>
      <c r="G71" s="11">
        <f>TRUNC(D71 * F71, 2)</f>
        <v>4877.3999999999996</v>
      </c>
      <c r="H71" s="12">
        <f t="shared" si="7"/>
        <v>4.5434228458305697E-3</v>
      </c>
    </row>
    <row r="72" spans="1:8" ht="48" customHeight="1" x14ac:dyDescent="0.2">
      <c r="A72" s="8" t="s">
        <v>640</v>
      </c>
      <c r="B72" s="8" t="s">
        <v>89</v>
      </c>
      <c r="C72" s="9" t="s">
        <v>60</v>
      </c>
      <c r="D72" s="10">
        <v>74.3</v>
      </c>
      <c r="E72" s="11">
        <v>17.14</v>
      </c>
      <c r="F72" s="11">
        <f t="shared" si="6"/>
        <v>21.54</v>
      </c>
      <c r="G72" s="11">
        <f>TRUNC(D72 * F72, 2)</f>
        <v>1600.42</v>
      </c>
      <c r="H72" s="12">
        <f t="shared" si="7"/>
        <v>1.4908321628171078E-3</v>
      </c>
    </row>
    <row r="73" spans="1:8" ht="48" customHeight="1" x14ac:dyDescent="0.2">
      <c r="A73" s="8" t="s">
        <v>641</v>
      </c>
      <c r="B73" s="8" t="s">
        <v>91</v>
      </c>
      <c r="C73" s="9" t="s">
        <v>60</v>
      </c>
      <c r="D73" s="10">
        <v>35.1</v>
      </c>
      <c r="E73" s="11">
        <v>15.56</v>
      </c>
      <c r="F73" s="11">
        <f t="shared" si="6"/>
        <v>19.559999999999999</v>
      </c>
      <c r="G73" s="11">
        <f>TRUNC(D73 * F73, 2)</f>
        <v>686.55</v>
      </c>
      <c r="H73" s="12">
        <f t="shared" si="7"/>
        <v>6.3953888440664648E-4</v>
      </c>
    </row>
    <row r="74" spans="1:8" ht="48" customHeight="1" x14ac:dyDescent="0.2">
      <c r="A74" s="8" t="s">
        <v>642</v>
      </c>
      <c r="B74" s="8" t="s">
        <v>106</v>
      </c>
      <c r="C74" s="9" t="s">
        <v>60</v>
      </c>
      <c r="D74" s="10">
        <v>9</v>
      </c>
      <c r="E74" s="11">
        <v>13.27</v>
      </c>
      <c r="F74" s="11">
        <f t="shared" si="6"/>
        <v>16.68</v>
      </c>
      <c r="G74" s="11">
        <f>TRUNC(D74 * F74, 2)</f>
        <v>150.12</v>
      </c>
      <c r="H74" s="12">
        <f t="shared" si="7"/>
        <v>1.3984061951369278E-4</v>
      </c>
    </row>
    <row r="75" spans="1:8" ht="36" customHeight="1" x14ac:dyDescent="0.2">
      <c r="A75" s="8" t="s">
        <v>643</v>
      </c>
      <c r="B75" s="8" t="s">
        <v>108</v>
      </c>
      <c r="C75" s="9" t="s">
        <v>60</v>
      </c>
      <c r="D75" s="10">
        <v>408.84</v>
      </c>
      <c r="E75" s="11">
        <v>25.91</v>
      </c>
      <c r="F75" s="11">
        <f t="shared" si="6"/>
        <v>32.57</v>
      </c>
      <c r="G75" s="11">
        <f>TRUNC(D75 * F75, 2)</f>
        <v>13315.91</v>
      </c>
      <c r="H75" s="12">
        <f t="shared" si="7"/>
        <v>1.2404110736667844E-2</v>
      </c>
    </row>
    <row r="76" spans="1:8" ht="36" customHeight="1" x14ac:dyDescent="0.2">
      <c r="A76" s="8" t="s">
        <v>644</v>
      </c>
      <c r="B76" s="8" t="s">
        <v>562</v>
      </c>
      <c r="C76" s="9" t="s">
        <v>54</v>
      </c>
      <c r="D76" s="10">
        <v>19.48</v>
      </c>
      <c r="E76" s="11">
        <v>576.63</v>
      </c>
      <c r="F76" s="11">
        <f t="shared" si="6"/>
        <v>724.88</v>
      </c>
      <c r="G76" s="11">
        <f>TRUNC(D76 * F76, 2)</f>
        <v>14120.66</v>
      </c>
      <c r="H76" s="12">
        <f t="shared" si="7"/>
        <v>1.3153755944192786E-2</v>
      </c>
    </row>
    <row r="77" spans="1:8" ht="24" customHeight="1" x14ac:dyDescent="0.2">
      <c r="A77" s="4" t="s">
        <v>645</v>
      </c>
      <c r="B77" s="4" t="s">
        <v>109</v>
      </c>
      <c r="C77" s="4"/>
      <c r="D77" s="5"/>
      <c r="E77" s="4"/>
      <c r="F77" s="4"/>
      <c r="G77" s="6">
        <f>SUM(G78:G82)</f>
        <v>12504.78</v>
      </c>
      <c r="H77" s="7">
        <f t="shared" si="7"/>
        <v>1.1648522395966129E-2</v>
      </c>
    </row>
    <row r="78" spans="1:8" ht="37.5" customHeight="1" x14ac:dyDescent="0.2">
      <c r="A78" s="8" t="s">
        <v>646</v>
      </c>
      <c r="B78" s="8" t="s">
        <v>563</v>
      </c>
      <c r="C78" s="9" t="s">
        <v>32</v>
      </c>
      <c r="D78" s="10">
        <v>50.05</v>
      </c>
      <c r="E78" s="11">
        <v>74.790000000000006</v>
      </c>
      <c r="F78" s="11">
        <f>TRUNC(E78 * (1 + 25.71 / 100), 2)</f>
        <v>94.01</v>
      </c>
      <c r="G78" s="11">
        <f>TRUNC(D78 * F78, 2)</f>
        <v>4705.2</v>
      </c>
      <c r="H78" s="12">
        <f t="shared" si="7"/>
        <v>4.3830141415922407E-3</v>
      </c>
    </row>
    <row r="79" spans="1:8" ht="48" customHeight="1" x14ac:dyDescent="0.2">
      <c r="A79" s="8" t="s">
        <v>647</v>
      </c>
      <c r="B79" s="8" t="s">
        <v>71</v>
      </c>
      <c r="C79" s="9" t="s">
        <v>60</v>
      </c>
      <c r="D79" s="10">
        <v>83.7</v>
      </c>
      <c r="E79" s="11">
        <v>17.3</v>
      </c>
      <c r="F79" s="11">
        <f>TRUNC(E79 * (1 + 25.71 / 100), 2)</f>
        <v>21.74</v>
      </c>
      <c r="G79" s="11">
        <f>TRUNC(D79 * F79, 2)</f>
        <v>1819.63</v>
      </c>
      <c r="H79" s="12">
        <f t="shared" si="7"/>
        <v>1.6950318843971543E-3</v>
      </c>
    </row>
    <row r="80" spans="1:8" ht="48" customHeight="1" x14ac:dyDescent="0.2">
      <c r="A80" s="8" t="s">
        <v>648</v>
      </c>
      <c r="B80" s="8" t="s">
        <v>73</v>
      </c>
      <c r="C80" s="9" t="s">
        <v>60</v>
      </c>
      <c r="D80" s="10">
        <v>194</v>
      </c>
      <c r="E80" s="11">
        <v>15.48</v>
      </c>
      <c r="F80" s="11">
        <f>TRUNC(E80 * (1 + 25.71 / 100), 2)</f>
        <v>19.45</v>
      </c>
      <c r="G80" s="11">
        <f>TRUNC(D80 * F80, 2)</f>
        <v>3773.3</v>
      </c>
      <c r="H80" s="12">
        <f t="shared" si="7"/>
        <v>3.514925457041147E-3</v>
      </c>
    </row>
    <row r="81" spans="1:8" ht="48" customHeight="1" x14ac:dyDescent="0.2">
      <c r="A81" s="8" t="s">
        <v>649</v>
      </c>
      <c r="B81" s="8" t="s">
        <v>94</v>
      </c>
      <c r="C81" s="9" t="s">
        <v>60</v>
      </c>
      <c r="D81" s="10">
        <v>8.9</v>
      </c>
      <c r="E81" s="11">
        <v>13.23</v>
      </c>
      <c r="F81" s="11">
        <f>TRUNC(E81 * (1 + 25.71 / 100), 2)</f>
        <v>16.63</v>
      </c>
      <c r="G81" s="11">
        <f>TRUNC(D81 * F81, 2)</f>
        <v>148</v>
      </c>
      <c r="H81" s="12">
        <f t="shared" si="7"/>
        <v>1.3786578529194333E-4</v>
      </c>
    </row>
    <row r="82" spans="1:8" ht="48" customHeight="1" x14ac:dyDescent="0.2">
      <c r="A82" s="8" t="s">
        <v>650</v>
      </c>
      <c r="B82" s="8" t="s">
        <v>562</v>
      </c>
      <c r="C82" s="9" t="s">
        <v>54</v>
      </c>
      <c r="D82" s="10">
        <v>2.84</v>
      </c>
      <c r="E82" s="11">
        <v>576.63</v>
      </c>
      <c r="F82" s="11">
        <f>TRUNC(E82 * (1 + 25.71 / 100), 2)</f>
        <v>724.88</v>
      </c>
      <c r="G82" s="11">
        <f>TRUNC(D82 * F82, 2)</f>
        <v>2058.65</v>
      </c>
      <c r="H82" s="12">
        <f t="shared" si="7"/>
        <v>1.9176851276436428E-3</v>
      </c>
    </row>
    <row r="83" spans="1:8" ht="24" customHeight="1" x14ac:dyDescent="0.2">
      <c r="A83" s="4" t="s">
        <v>651</v>
      </c>
      <c r="B83" s="4" t="s">
        <v>110</v>
      </c>
      <c r="C83" s="4"/>
      <c r="D83" s="5"/>
      <c r="E83" s="4"/>
      <c r="F83" s="4"/>
      <c r="G83" s="6">
        <f>SUM(G84:G88)</f>
        <v>25678.21</v>
      </c>
      <c r="H83" s="7">
        <f t="shared" si="7"/>
        <v>2.3919909368523187E-2</v>
      </c>
    </row>
    <row r="84" spans="1:8" ht="39" customHeight="1" x14ac:dyDescent="0.2">
      <c r="A84" s="8" t="s">
        <v>652</v>
      </c>
      <c r="B84" s="8" t="s">
        <v>565</v>
      </c>
      <c r="C84" s="9" t="s">
        <v>32</v>
      </c>
      <c r="D84" s="10">
        <v>92.56</v>
      </c>
      <c r="E84" s="11">
        <v>96.85</v>
      </c>
      <c r="F84" s="11">
        <f>TRUNC(E84 * (1 + 25.71 / 100), 2)</f>
        <v>121.75</v>
      </c>
      <c r="G84" s="11">
        <f>TRUNC(D84 * F84, 2)</f>
        <v>11269.18</v>
      </c>
      <c r="H84" s="12">
        <f t="shared" si="7"/>
        <v>1.0497529393893661E-2</v>
      </c>
    </row>
    <row r="85" spans="1:8" ht="48" customHeight="1" x14ac:dyDescent="0.2">
      <c r="A85" s="8" t="s">
        <v>653</v>
      </c>
      <c r="B85" s="8" t="s">
        <v>71</v>
      </c>
      <c r="C85" s="9" t="s">
        <v>60</v>
      </c>
      <c r="D85" s="10">
        <v>142.6</v>
      </c>
      <c r="E85" s="11">
        <v>17.3</v>
      </c>
      <c r="F85" s="11">
        <f>TRUNC(E85 * (1 + 25.71 / 100), 2)</f>
        <v>21.74</v>
      </c>
      <c r="G85" s="11">
        <f>TRUNC(D85 * F85, 2)</f>
        <v>3100.12</v>
      </c>
      <c r="H85" s="12">
        <f t="shared" si="7"/>
        <v>2.8878410695895901E-3</v>
      </c>
    </row>
    <row r="86" spans="1:8" ht="48" customHeight="1" x14ac:dyDescent="0.2">
      <c r="A86" s="8" t="s">
        <v>654</v>
      </c>
      <c r="B86" s="8" t="s">
        <v>99</v>
      </c>
      <c r="C86" s="9" t="s">
        <v>60</v>
      </c>
      <c r="D86" s="10">
        <v>4.2</v>
      </c>
      <c r="E86" s="11">
        <v>17.3</v>
      </c>
      <c r="F86" s="11">
        <f>TRUNC(E86 * (1 + 25.71 / 100), 2)</f>
        <v>21.74</v>
      </c>
      <c r="G86" s="11">
        <f>TRUNC(D86 * F86, 2)</f>
        <v>91.3</v>
      </c>
      <c r="H86" s="12">
        <f t="shared" si="7"/>
        <v>8.5048285115908276E-5</v>
      </c>
    </row>
    <row r="87" spans="1:8" ht="48" customHeight="1" x14ac:dyDescent="0.2">
      <c r="A87" s="8" t="s">
        <v>655</v>
      </c>
      <c r="B87" s="8" t="s">
        <v>73</v>
      </c>
      <c r="C87" s="9" t="s">
        <v>60</v>
      </c>
      <c r="D87" s="10">
        <v>361.7</v>
      </c>
      <c r="E87" s="11">
        <v>15.48</v>
      </c>
      <c r="F87" s="11">
        <f>TRUNC(E87 * (1 + 25.71 / 100), 2)</f>
        <v>19.45</v>
      </c>
      <c r="G87" s="11">
        <f>TRUNC(D87 * F87, 2)</f>
        <v>7035.06</v>
      </c>
      <c r="H87" s="12">
        <f t="shared" si="7"/>
        <v>6.5533383207833701E-3</v>
      </c>
    </row>
    <row r="88" spans="1:8" ht="36" customHeight="1" x14ac:dyDescent="0.2">
      <c r="A88" s="8" t="s">
        <v>656</v>
      </c>
      <c r="B88" s="8" t="s">
        <v>562</v>
      </c>
      <c r="C88" s="9" t="s">
        <v>54</v>
      </c>
      <c r="D88" s="10">
        <v>5.77</v>
      </c>
      <c r="E88" s="11">
        <v>576.63</v>
      </c>
      <c r="F88" s="11">
        <f>TRUNC(E88 * (1 + 25.71 / 100), 2)</f>
        <v>724.88</v>
      </c>
      <c r="G88" s="11">
        <f>TRUNC(D88 * F88, 2)</f>
        <v>4182.55</v>
      </c>
      <c r="H88" s="12">
        <f t="shared" si="7"/>
        <v>3.8961522991406592E-3</v>
      </c>
    </row>
    <row r="89" spans="1:8" ht="24" customHeight="1" x14ac:dyDescent="0.2">
      <c r="A89" s="4" t="s">
        <v>657</v>
      </c>
      <c r="B89" s="4" t="s">
        <v>111</v>
      </c>
      <c r="C89" s="4"/>
      <c r="D89" s="5"/>
      <c r="E89" s="4"/>
      <c r="F89" s="4"/>
      <c r="G89" s="6">
        <f>SUM(G90:G93)</f>
        <v>4865.6500000000005</v>
      </c>
      <c r="H89" s="7">
        <f t="shared" si="7"/>
        <v>4.5324774203090818E-3</v>
      </c>
    </row>
    <row r="90" spans="1:8" ht="36" customHeight="1" x14ac:dyDescent="0.2">
      <c r="A90" s="8" t="s">
        <v>658</v>
      </c>
      <c r="B90" s="8" t="s">
        <v>566</v>
      </c>
      <c r="C90" s="9" t="s">
        <v>32</v>
      </c>
      <c r="D90" s="10">
        <v>24.77</v>
      </c>
      <c r="E90" s="11">
        <v>31.9</v>
      </c>
      <c r="F90" s="11">
        <f>TRUNC(E90 * (1 + 25.71 / 100), 2)</f>
        <v>40.1</v>
      </c>
      <c r="G90" s="11">
        <f>TRUNC(D90 * F90, 2)</f>
        <v>993.27</v>
      </c>
      <c r="H90" s="12">
        <f t="shared" si="7"/>
        <v>9.2525640916843606E-4</v>
      </c>
    </row>
    <row r="91" spans="1:8" ht="48" customHeight="1" x14ac:dyDescent="0.2">
      <c r="A91" s="8" t="s">
        <v>659</v>
      </c>
      <c r="B91" s="8" t="s">
        <v>85</v>
      </c>
      <c r="C91" s="9" t="s">
        <v>60</v>
      </c>
      <c r="D91" s="10">
        <v>56.3</v>
      </c>
      <c r="E91" s="11">
        <v>17.760000000000002</v>
      </c>
      <c r="F91" s="11">
        <f>TRUNC(E91 * (1 + 25.71 / 100), 2)</f>
        <v>22.32</v>
      </c>
      <c r="G91" s="11">
        <f>TRUNC(D91 * F91, 2)</f>
        <v>1256.6099999999999</v>
      </c>
      <c r="H91" s="12">
        <f t="shared" si="7"/>
        <v>1.1705643544304655E-3</v>
      </c>
    </row>
    <row r="92" spans="1:8" ht="48" customHeight="1" x14ac:dyDescent="0.2">
      <c r="A92" s="8" t="s">
        <v>660</v>
      </c>
      <c r="B92" s="8" t="s">
        <v>87</v>
      </c>
      <c r="C92" s="9" t="s">
        <v>60</v>
      </c>
      <c r="D92" s="10">
        <v>36.9</v>
      </c>
      <c r="E92" s="11">
        <v>17.64</v>
      </c>
      <c r="F92" s="11">
        <f>TRUNC(E92 * (1 + 25.71 / 100), 2)</f>
        <v>22.17</v>
      </c>
      <c r="G92" s="11">
        <f>TRUNC(D92 * F92, 2)</f>
        <v>818.07</v>
      </c>
      <c r="H92" s="12">
        <f t="shared" si="7"/>
        <v>7.6205312820121674E-4</v>
      </c>
    </row>
    <row r="93" spans="1:8" ht="36" customHeight="1" x14ac:dyDescent="0.2">
      <c r="A93" s="8" t="s">
        <v>661</v>
      </c>
      <c r="B93" s="8" t="s">
        <v>562</v>
      </c>
      <c r="C93" s="9" t="s">
        <v>54</v>
      </c>
      <c r="D93" s="10">
        <v>2.48</v>
      </c>
      <c r="E93" s="11">
        <v>576.63</v>
      </c>
      <c r="F93" s="11">
        <f>TRUNC(E93 * (1 + 25.71 / 100), 2)</f>
        <v>724.88</v>
      </c>
      <c r="G93" s="11">
        <f>TRUNC(D93 * F93, 2)</f>
        <v>1797.7</v>
      </c>
      <c r="H93" s="12">
        <f t="shared" si="7"/>
        <v>1.6746035285089629E-3</v>
      </c>
    </row>
    <row r="94" spans="1:8" ht="24" customHeight="1" x14ac:dyDescent="0.2">
      <c r="A94" s="4" t="s">
        <v>662</v>
      </c>
      <c r="B94" s="4" t="s">
        <v>112</v>
      </c>
      <c r="C94" s="4"/>
      <c r="D94" s="5"/>
      <c r="E94" s="4"/>
      <c r="F94" s="4"/>
      <c r="G94" s="6">
        <f>SUM(G95:G97)</f>
        <v>465.89</v>
      </c>
      <c r="H94" s="7">
        <f t="shared" si="7"/>
        <v>4.339884507409694E-4</v>
      </c>
    </row>
    <row r="95" spans="1:8" ht="36" customHeight="1" x14ac:dyDescent="0.2">
      <c r="A95" s="8" t="s">
        <v>663</v>
      </c>
      <c r="B95" s="8" t="s">
        <v>566</v>
      </c>
      <c r="C95" s="9" t="s">
        <v>32</v>
      </c>
      <c r="D95" s="10">
        <v>1.81</v>
      </c>
      <c r="E95" s="11">
        <v>31.9</v>
      </c>
      <c r="F95" s="11">
        <f>TRUNC(E95 * (1 + 25.71 / 100), 2)</f>
        <v>40.1</v>
      </c>
      <c r="G95" s="11">
        <f>TRUNC(D95 * F95, 2)</f>
        <v>72.58</v>
      </c>
      <c r="H95" s="12">
        <f t="shared" si="7"/>
        <v>6.7610126327630036E-5</v>
      </c>
    </row>
    <row r="96" spans="1:8" ht="48" customHeight="1" x14ac:dyDescent="0.2">
      <c r="A96" s="8" t="s">
        <v>664</v>
      </c>
      <c r="B96" s="8" t="s">
        <v>85</v>
      </c>
      <c r="C96" s="9" t="s">
        <v>60</v>
      </c>
      <c r="D96" s="10">
        <v>12.75</v>
      </c>
      <c r="E96" s="11">
        <v>17.760000000000002</v>
      </c>
      <c r="F96" s="11">
        <f>TRUNC(E96 * (1 + 25.71 / 100), 2)</f>
        <v>22.32</v>
      </c>
      <c r="G96" s="11">
        <f>TRUNC(D96 * F96, 2)</f>
        <v>284.58</v>
      </c>
      <c r="H96" s="12">
        <f t="shared" si="7"/>
        <v>2.6509354850257587E-4</v>
      </c>
    </row>
    <row r="97" spans="1:8" ht="36" customHeight="1" x14ac:dyDescent="0.2">
      <c r="A97" s="8" t="s">
        <v>665</v>
      </c>
      <c r="B97" s="8" t="s">
        <v>562</v>
      </c>
      <c r="C97" s="9" t="s">
        <v>54</v>
      </c>
      <c r="D97" s="10">
        <v>0.15</v>
      </c>
      <c r="E97" s="11">
        <v>576.63</v>
      </c>
      <c r="F97" s="11">
        <f>TRUNC(E97 * (1 + 25.71 / 100), 2)</f>
        <v>724.88</v>
      </c>
      <c r="G97" s="11">
        <f>TRUNC(D97 * F97, 2)</f>
        <v>108.73</v>
      </c>
      <c r="H97" s="12">
        <f t="shared" si="7"/>
        <v>1.012847759107635E-4</v>
      </c>
    </row>
    <row r="98" spans="1:8" ht="24" customHeight="1" x14ac:dyDescent="0.2">
      <c r="A98" s="4">
        <v>4</v>
      </c>
      <c r="B98" s="4" t="s">
        <v>113</v>
      </c>
      <c r="C98" s="4"/>
      <c r="D98" s="5"/>
      <c r="E98" s="4"/>
      <c r="F98" s="4"/>
      <c r="G98" s="6">
        <f>SUM(G99:G116)/2</f>
        <v>108449.01999999999</v>
      </c>
      <c r="H98" s="7">
        <f t="shared" si="7"/>
        <v>0.10102303585433557</v>
      </c>
    </row>
    <row r="99" spans="1:8" ht="24" customHeight="1" x14ac:dyDescent="0.2">
      <c r="A99" s="4" t="s">
        <v>666</v>
      </c>
      <c r="B99" s="4" t="s">
        <v>114</v>
      </c>
      <c r="C99" s="4"/>
      <c r="D99" s="5"/>
      <c r="E99" s="4"/>
      <c r="F99" s="4"/>
      <c r="G99" s="6">
        <f>SUM(G100:G110)</f>
        <v>93562.19</v>
      </c>
      <c r="H99" s="7">
        <f t="shared" si="7"/>
        <v>8.7155572959351391E-2</v>
      </c>
    </row>
    <row r="100" spans="1:8" ht="48" customHeight="1" x14ac:dyDescent="0.2">
      <c r="A100" s="8" t="s">
        <v>667</v>
      </c>
      <c r="B100" s="8" t="s">
        <v>116</v>
      </c>
      <c r="C100" s="9" t="s">
        <v>32</v>
      </c>
      <c r="D100" s="10">
        <f>(429.85-49.54)+21.39</f>
        <v>401.7</v>
      </c>
      <c r="E100" s="11">
        <v>120.34</v>
      </c>
      <c r="F100" s="11">
        <f t="shared" ref="F100:F110" si="8">TRUNC(E100 * (1 + 25.71 / 100), 2)</f>
        <v>151.27000000000001</v>
      </c>
      <c r="G100" s="11">
        <f>TRUNC(D100 * F100, 2)</f>
        <v>60765.15</v>
      </c>
      <c r="H100" s="12">
        <f t="shared" si="7"/>
        <v>5.6604291372518448E-2</v>
      </c>
    </row>
    <row r="101" spans="1:8" ht="48" customHeight="1" x14ac:dyDescent="0.2">
      <c r="A101" s="8" t="s">
        <v>668</v>
      </c>
      <c r="B101" s="8" t="s">
        <v>117</v>
      </c>
      <c r="C101" s="9" t="s">
        <v>32</v>
      </c>
      <c r="D101" s="10">
        <v>21.39</v>
      </c>
      <c r="E101" s="11">
        <v>190.86</v>
      </c>
      <c r="F101" s="11">
        <f t="shared" si="8"/>
        <v>239.93</v>
      </c>
      <c r="G101" s="11">
        <v>0</v>
      </c>
      <c r="H101" s="12">
        <f t="shared" si="7"/>
        <v>0</v>
      </c>
    </row>
    <row r="102" spans="1:8" ht="48" customHeight="1" x14ac:dyDescent="0.2">
      <c r="A102" s="8" t="s">
        <v>669</v>
      </c>
      <c r="B102" s="8" t="s">
        <v>119</v>
      </c>
      <c r="C102" s="9" t="s">
        <v>32</v>
      </c>
      <c r="D102" s="10">
        <f>776.03-(49.54*2)</f>
        <v>676.94999999999993</v>
      </c>
      <c r="E102" s="11">
        <v>6.64</v>
      </c>
      <c r="F102" s="11">
        <f t="shared" si="8"/>
        <v>8.34</v>
      </c>
      <c r="G102" s="11">
        <f>TRUNC(D102 * F102, 2)</f>
        <v>5645.76</v>
      </c>
      <c r="H102" s="12">
        <f t="shared" si="7"/>
        <v>5.2591698376340673E-3</v>
      </c>
    </row>
    <row r="103" spans="1:8" ht="60" customHeight="1" x14ac:dyDescent="0.2">
      <c r="A103" s="8" t="s">
        <v>670</v>
      </c>
      <c r="B103" s="8" t="s">
        <v>121</v>
      </c>
      <c r="C103" s="9" t="s">
        <v>32</v>
      </c>
      <c r="D103" s="10">
        <f>776.03-(49.54*2)</f>
        <v>676.94999999999993</v>
      </c>
      <c r="E103" s="11">
        <v>27.58</v>
      </c>
      <c r="F103" s="11">
        <f t="shared" si="8"/>
        <v>34.67</v>
      </c>
      <c r="G103" s="11">
        <f>TRUNC(D103 * F103, 2)</f>
        <v>23469.85</v>
      </c>
      <c r="H103" s="12">
        <f t="shared" si="7"/>
        <v>2.1862765546852132E-2</v>
      </c>
    </row>
    <row r="104" spans="1:8" ht="36" customHeight="1" x14ac:dyDescent="0.2">
      <c r="A104" s="8" t="s">
        <v>671</v>
      </c>
      <c r="B104" s="8" t="s">
        <v>123</v>
      </c>
      <c r="C104" s="9" t="s">
        <v>32</v>
      </c>
      <c r="D104" s="10">
        <v>23.47</v>
      </c>
      <c r="E104" s="11">
        <v>8.86</v>
      </c>
      <c r="F104" s="11">
        <f t="shared" si="8"/>
        <v>11.13</v>
      </c>
      <c r="G104" s="11">
        <f>TRUNC(D104 * F104, 2)</f>
        <v>261.22000000000003</v>
      </c>
      <c r="H104" s="12">
        <f t="shared" si="7"/>
        <v>2.4333311104027998E-4</v>
      </c>
    </row>
    <row r="105" spans="1:8" ht="48" customHeight="1" x14ac:dyDescent="0.2">
      <c r="A105" s="8" t="s">
        <v>672</v>
      </c>
      <c r="B105" s="8" t="s">
        <v>125</v>
      </c>
      <c r="C105" s="9" t="s">
        <v>32</v>
      </c>
      <c r="D105" s="10">
        <v>23.47</v>
      </c>
      <c r="E105" s="11">
        <v>35.270000000000003</v>
      </c>
      <c r="F105" s="11">
        <f t="shared" si="8"/>
        <v>44.33</v>
      </c>
      <c r="G105" s="11">
        <f>TRUNC(D105 * F105, 2)</f>
        <v>1040.42</v>
      </c>
      <c r="H105" s="12">
        <f t="shared" si="7"/>
        <v>9.6917784009083565E-4</v>
      </c>
    </row>
    <row r="106" spans="1:8" ht="26.25" customHeight="1" x14ac:dyDescent="0.2">
      <c r="A106" s="8" t="s">
        <v>673</v>
      </c>
      <c r="B106" s="8" t="s">
        <v>567</v>
      </c>
      <c r="C106" s="9" t="s">
        <v>39</v>
      </c>
      <c r="D106" s="10">
        <v>2.82</v>
      </c>
      <c r="E106" s="11">
        <v>42.15</v>
      </c>
      <c r="F106" s="11">
        <f t="shared" si="8"/>
        <v>52.98</v>
      </c>
      <c r="G106" s="11">
        <f>TRUNC(D106 * F106, 2)</f>
        <v>149.4</v>
      </c>
      <c r="H106" s="12">
        <f t="shared" si="7"/>
        <v>1.39169921098759E-4</v>
      </c>
    </row>
    <row r="107" spans="1:8" ht="24" customHeight="1" x14ac:dyDescent="0.2">
      <c r="A107" s="8" t="s">
        <v>674</v>
      </c>
      <c r="B107" s="8" t="s">
        <v>568</v>
      </c>
      <c r="C107" s="9" t="s">
        <v>39</v>
      </c>
      <c r="D107" s="10">
        <v>14.24</v>
      </c>
      <c r="E107" s="11">
        <v>54.91</v>
      </c>
      <c r="F107" s="11">
        <f t="shared" si="8"/>
        <v>69.02</v>
      </c>
      <c r="G107" s="11">
        <f>TRUNC(D107 * F107, 2)</f>
        <v>982.84</v>
      </c>
      <c r="H107" s="12">
        <f t="shared" si="7"/>
        <v>9.1554059740765932E-4</v>
      </c>
    </row>
    <row r="108" spans="1:8" ht="24" customHeight="1" x14ac:dyDescent="0.2">
      <c r="A108" s="8" t="s">
        <v>675</v>
      </c>
      <c r="B108" s="8" t="s">
        <v>569</v>
      </c>
      <c r="C108" s="9" t="s">
        <v>39</v>
      </c>
      <c r="D108" s="10">
        <v>5.4</v>
      </c>
      <c r="E108" s="11">
        <v>30.79</v>
      </c>
      <c r="F108" s="11">
        <f t="shared" si="8"/>
        <v>38.700000000000003</v>
      </c>
      <c r="G108" s="11">
        <f>TRUNC(D108 * F108, 2)</f>
        <v>208.98</v>
      </c>
      <c r="H108" s="12">
        <f t="shared" si="7"/>
        <v>1.9467021493452914E-4</v>
      </c>
    </row>
    <row r="109" spans="1:8" ht="24" customHeight="1" x14ac:dyDescent="0.2">
      <c r="A109" s="8" t="s">
        <v>676</v>
      </c>
      <c r="B109" s="8" t="s">
        <v>570</v>
      </c>
      <c r="C109" s="9" t="s">
        <v>39</v>
      </c>
      <c r="D109" s="10">
        <v>2.82</v>
      </c>
      <c r="E109" s="11">
        <v>41.35</v>
      </c>
      <c r="F109" s="11">
        <f t="shared" si="8"/>
        <v>51.98</v>
      </c>
      <c r="G109" s="11">
        <f>TRUNC(D109 * F109, 2)</f>
        <v>146.58000000000001</v>
      </c>
      <c r="H109" s="12">
        <f t="shared" si="7"/>
        <v>1.3654301897360173E-4</v>
      </c>
    </row>
    <row r="110" spans="1:8" ht="24" customHeight="1" x14ac:dyDescent="0.2">
      <c r="A110" s="8" t="s">
        <v>677</v>
      </c>
      <c r="B110" s="8" t="s">
        <v>571</v>
      </c>
      <c r="C110" s="9" t="s">
        <v>39</v>
      </c>
      <c r="D110" s="10">
        <v>14.24</v>
      </c>
      <c r="E110" s="11">
        <v>49.83</v>
      </c>
      <c r="F110" s="11">
        <f t="shared" si="8"/>
        <v>62.64</v>
      </c>
      <c r="G110" s="11">
        <f>TRUNC(D110 * F110, 2)</f>
        <v>891.99</v>
      </c>
      <c r="H110" s="12">
        <f t="shared" si="7"/>
        <v>8.3091149880108457E-4</v>
      </c>
    </row>
    <row r="111" spans="1:8" ht="24" customHeight="1" x14ac:dyDescent="0.2">
      <c r="A111" s="4" t="s">
        <v>678</v>
      </c>
      <c r="B111" s="4" t="s">
        <v>128</v>
      </c>
      <c r="C111" s="4"/>
      <c r="D111" s="5"/>
      <c r="E111" s="4"/>
      <c r="F111" s="4"/>
      <c r="G111" s="6">
        <f>G112</f>
        <v>4904.8599999999997</v>
      </c>
      <c r="H111" s="7">
        <f t="shared" si="7"/>
        <v>4.5690025381556832E-3</v>
      </c>
    </row>
    <row r="112" spans="1:8" ht="50.25" customHeight="1" x14ac:dyDescent="0.2">
      <c r="A112" s="8" t="s">
        <v>679</v>
      </c>
      <c r="B112" s="8" t="s">
        <v>572</v>
      </c>
      <c r="C112" s="9" t="s">
        <v>32</v>
      </c>
      <c r="D112" s="10">
        <f>26.05-(2*((1+1+0.3)*2))</f>
        <v>16.850000000000001</v>
      </c>
      <c r="E112" s="11">
        <v>231.56</v>
      </c>
      <c r="F112" s="11">
        <f>TRUNC(E112 * (1 + 25.71 / 100), 2)</f>
        <v>291.08999999999997</v>
      </c>
      <c r="G112" s="11">
        <f>TRUNC(D112 * F112, 2)</f>
        <v>4904.8599999999997</v>
      </c>
      <c r="H112" s="12">
        <f t="shared" si="7"/>
        <v>4.5690025381556832E-3</v>
      </c>
    </row>
    <row r="113" spans="1:8" ht="24" customHeight="1" x14ac:dyDescent="0.2">
      <c r="A113" s="4" t="s">
        <v>680</v>
      </c>
      <c r="B113" s="4" t="s">
        <v>129</v>
      </c>
      <c r="C113" s="4"/>
      <c r="D113" s="5"/>
      <c r="E113" s="4"/>
      <c r="F113" s="4"/>
      <c r="G113" s="6">
        <f>SUM(G114:G116)</f>
        <v>9981.9700000000012</v>
      </c>
      <c r="H113" s="7">
        <f t="shared" si="7"/>
        <v>9.2984603568285109E-3</v>
      </c>
    </row>
    <row r="114" spans="1:8" ht="48" customHeight="1" x14ac:dyDescent="0.2">
      <c r="A114" s="8" t="s">
        <v>681</v>
      </c>
      <c r="B114" s="8" t="s">
        <v>116</v>
      </c>
      <c r="C114" s="9" t="s">
        <v>32</v>
      </c>
      <c r="D114" s="10">
        <v>38.630000000000003</v>
      </c>
      <c r="E114" s="11">
        <v>120.34</v>
      </c>
      <c r="F114" s="11">
        <f>TRUNC(E114 * (1 + 25.71 / 100), 2)</f>
        <v>151.27000000000001</v>
      </c>
      <c r="G114" s="11">
        <f>TRUNC(D114 * F114, 2)</f>
        <v>5843.56</v>
      </c>
      <c r="H114" s="12">
        <f t="shared" si="7"/>
        <v>5.443425596625597E-3</v>
      </c>
    </row>
    <row r="115" spans="1:8" ht="48" customHeight="1" x14ac:dyDescent="0.2">
      <c r="A115" s="8" t="s">
        <v>945</v>
      </c>
      <c r="B115" s="8" t="s">
        <v>126</v>
      </c>
      <c r="C115" s="9" t="s">
        <v>32</v>
      </c>
      <c r="D115" s="10">
        <v>96.22</v>
      </c>
      <c r="E115" s="11">
        <v>6.64</v>
      </c>
      <c r="F115" s="11">
        <f>TRUNC(E115 * (1 + 25.71 / 100), 2)</f>
        <v>8.34</v>
      </c>
      <c r="G115" s="11">
        <f>TRUNC(D115 * F115, 2)</f>
        <v>802.47</v>
      </c>
      <c r="H115" s="12">
        <f t="shared" si="7"/>
        <v>7.4752132921098488E-4</v>
      </c>
    </row>
    <row r="116" spans="1:8" ht="60" customHeight="1" x14ac:dyDescent="0.2">
      <c r="A116" s="8" t="s">
        <v>946</v>
      </c>
      <c r="B116" s="8" t="s">
        <v>127</v>
      </c>
      <c r="C116" s="9" t="s">
        <v>32</v>
      </c>
      <c r="D116" s="10">
        <v>96.22</v>
      </c>
      <c r="E116" s="11">
        <v>27.58</v>
      </c>
      <c r="F116" s="11">
        <f>TRUNC(E116 * (1 + 25.71 / 100), 2)</f>
        <v>34.67</v>
      </c>
      <c r="G116" s="11">
        <f>TRUNC(D116 * F116, 2)</f>
        <v>3335.94</v>
      </c>
      <c r="H116" s="12">
        <f t="shared" si="7"/>
        <v>3.1075134309919285E-3</v>
      </c>
    </row>
    <row r="117" spans="1:8" ht="24" customHeight="1" x14ac:dyDescent="0.2">
      <c r="A117" s="4">
        <v>5</v>
      </c>
      <c r="B117" s="4" t="s">
        <v>130</v>
      </c>
      <c r="C117" s="4"/>
      <c r="D117" s="5"/>
      <c r="E117" s="4"/>
      <c r="F117" s="4"/>
      <c r="G117" s="6">
        <f>SUM(G118:G119)</f>
        <v>13123.43</v>
      </c>
      <c r="H117" s="7">
        <f t="shared" si="7"/>
        <v>1.2224810693742214E-2</v>
      </c>
    </row>
    <row r="118" spans="1:8" ht="60" customHeight="1" x14ac:dyDescent="0.2">
      <c r="A118" s="8" t="s">
        <v>682</v>
      </c>
      <c r="B118" s="8" t="s">
        <v>132</v>
      </c>
      <c r="C118" s="9" t="s">
        <v>32</v>
      </c>
      <c r="D118" s="10">
        <f>250.43-94.44</f>
        <v>155.99</v>
      </c>
      <c r="E118" s="11">
        <v>19.079999999999998</v>
      </c>
      <c r="F118" s="11">
        <f>TRUNC(E118 * (1 + 25.71 / 100), 2)</f>
        <v>23.98</v>
      </c>
      <c r="G118" s="11">
        <f>TRUNC(D118 * F118, 2)</f>
        <v>3740.64</v>
      </c>
      <c r="H118" s="12">
        <f t="shared" si="7"/>
        <v>3.4845018317192895E-3</v>
      </c>
    </row>
    <row r="119" spans="1:8" ht="48" customHeight="1" x14ac:dyDescent="0.2">
      <c r="A119" s="8" t="s">
        <v>683</v>
      </c>
      <c r="B119" s="8" t="s">
        <v>134</v>
      </c>
      <c r="C119" s="9" t="s">
        <v>32</v>
      </c>
      <c r="D119" s="10">
        <f>250.43-94.44</f>
        <v>155.99</v>
      </c>
      <c r="E119" s="11">
        <v>47.85</v>
      </c>
      <c r="F119" s="11">
        <f>TRUNC(E119 * (1 + 25.71 / 100), 2)</f>
        <v>60.15</v>
      </c>
      <c r="G119" s="11">
        <f>TRUNC(D119 * F119, 2)</f>
        <v>9382.7900000000009</v>
      </c>
      <c r="H119" s="12">
        <f t="shared" si="7"/>
        <v>8.7403088620229257E-3</v>
      </c>
    </row>
    <row r="120" spans="1:8" ht="24" customHeight="1" x14ac:dyDescent="0.2">
      <c r="A120" s="4">
        <v>6</v>
      </c>
      <c r="B120" s="4" t="s">
        <v>135</v>
      </c>
      <c r="C120" s="4"/>
      <c r="D120" s="5"/>
      <c r="E120" s="4"/>
      <c r="F120" s="4"/>
      <c r="G120" s="6">
        <f>SUM(G121:G124)</f>
        <v>2731.6800000000003</v>
      </c>
      <c r="H120" s="7">
        <f t="shared" si="7"/>
        <v>2.5446297862587552E-3</v>
      </c>
    </row>
    <row r="121" spans="1:8" ht="24" customHeight="1" x14ac:dyDescent="0.2">
      <c r="A121" s="8" t="s">
        <v>684</v>
      </c>
      <c r="B121" s="8" t="s">
        <v>137</v>
      </c>
      <c r="C121" s="9" t="s">
        <v>32</v>
      </c>
      <c r="D121" s="10">
        <v>1</v>
      </c>
      <c r="E121" s="11">
        <v>57.84</v>
      </c>
      <c r="F121" s="11">
        <f>TRUNC(E121 * (1 + 25.71 / 100), 2)</f>
        <v>72.709999999999994</v>
      </c>
      <c r="G121" s="11">
        <f>TRUNC(D121 * F121, 2)</f>
        <v>72.709999999999994</v>
      </c>
      <c r="H121" s="12">
        <f t="shared" si="7"/>
        <v>6.7731224652548631E-5</v>
      </c>
    </row>
    <row r="122" spans="1:8" ht="36" customHeight="1" x14ac:dyDescent="0.2">
      <c r="A122" s="8" t="s">
        <v>685</v>
      </c>
      <c r="B122" s="8" t="s">
        <v>139</v>
      </c>
      <c r="C122" s="9" t="s">
        <v>43</v>
      </c>
      <c r="D122" s="10">
        <v>9</v>
      </c>
      <c r="E122" s="11">
        <v>5.88</v>
      </c>
      <c r="F122" s="11">
        <f>TRUNC(E122 * (1 + 25.71 / 100), 2)</f>
        <v>7.39</v>
      </c>
      <c r="G122" s="11">
        <f>TRUNC(D122 * F122, 2)</f>
        <v>66.510000000000005</v>
      </c>
      <c r="H122" s="12">
        <f t="shared" si="7"/>
        <v>6.1955766079507772E-5</v>
      </c>
    </row>
    <row r="123" spans="1:8" ht="36" customHeight="1" x14ac:dyDescent="0.2">
      <c r="A123" s="8" t="s">
        <v>686</v>
      </c>
      <c r="B123" s="8" t="s">
        <v>573</v>
      </c>
      <c r="C123" s="9" t="s">
        <v>32</v>
      </c>
      <c r="D123" s="10">
        <v>30.3</v>
      </c>
      <c r="E123" s="11">
        <v>32.86</v>
      </c>
      <c r="F123" s="11">
        <f>TRUNC(E123 * (1 + 25.71 / 100), 2)</f>
        <v>41.3</v>
      </c>
      <c r="G123" s="11">
        <f>TRUNC(D123 * F123, 2)</f>
        <v>1251.3900000000001</v>
      </c>
      <c r="H123" s="12">
        <f t="shared" si="7"/>
        <v>1.1657017909221957E-3</v>
      </c>
    </row>
    <row r="124" spans="1:8" ht="72" customHeight="1" x14ac:dyDescent="0.2">
      <c r="A124" s="8" t="s">
        <v>687</v>
      </c>
      <c r="B124" s="8" t="s">
        <v>574</v>
      </c>
      <c r="C124" s="9" t="s">
        <v>32</v>
      </c>
      <c r="D124" s="10">
        <v>30.3</v>
      </c>
      <c r="E124" s="11">
        <v>35.21</v>
      </c>
      <c r="F124" s="11">
        <f>TRUNC(E124 * (1 + 25.71 / 100), 2)</f>
        <v>44.26</v>
      </c>
      <c r="G124" s="11">
        <f>TRUNC(D124 * F124, 2)</f>
        <v>1341.07</v>
      </c>
      <c r="H124" s="12">
        <f t="shared" si="7"/>
        <v>1.2492410046045029E-3</v>
      </c>
    </row>
    <row r="125" spans="1:8" ht="24" customHeight="1" x14ac:dyDescent="0.2">
      <c r="A125" s="4">
        <v>7</v>
      </c>
      <c r="B125" s="4" t="s">
        <v>140</v>
      </c>
      <c r="C125" s="4"/>
      <c r="D125" s="5"/>
      <c r="E125" s="4"/>
      <c r="F125" s="4"/>
      <c r="G125" s="6">
        <f>SUM(G126:G129)</f>
        <v>10150.73</v>
      </c>
      <c r="H125" s="7">
        <f t="shared" si="7"/>
        <v>9.4556646130843774E-3</v>
      </c>
    </row>
    <row r="126" spans="1:8" ht="36" customHeight="1" x14ac:dyDescent="0.2">
      <c r="A126" s="8" t="s">
        <v>688</v>
      </c>
      <c r="B126" s="8" t="s">
        <v>141</v>
      </c>
      <c r="C126" s="9" t="s">
        <v>39</v>
      </c>
      <c r="D126" s="10">
        <v>13.7</v>
      </c>
      <c r="E126" s="11">
        <v>82.55</v>
      </c>
      <c r="F126" s="11">
        <f>TRUNC(E126 * (1 + 25.71 / 100), 2)</f>
        <v>103.77</v>
      </c>
      <c r="G126" s="11">
        <f>TRUNC(D126 * F126, 2)</f>
        <v>1421.64</v>
      </c>
      <c r="H126" s="12">
        <f t="shared" si="7"/>
        <v>1.3242940202867453E-3</v>
      </c>
    </row>
    <row r="127" spans="1:8" ht="24" customHeight="1" x14ac:dyDescent="0.2">
      <c r="A127" s="8" t="s">
        <v>689</v>
      </c>
      <c r="B127" s="8" t="s">
        <v>143</v>
      </c>
      <c r="C127" s="9" t="s">
        <v>39</v>
      </c>
      <c r="D127" s="10">
        <f>76.53-9.69</f>
        <v>66.84</v>
      </c>
      <c r="E127" s="11">
        <v>44.17</v>
      </c>
      <c r="F127" s="11">
        <f>TRUNC(E127 * (1 + 25.71 / 100), 2)</f>
        <v>55.52</v>
      </c>
      <c r="G127" s="11">
        <f>TRUNC(D127 * F127, 2)</f>
        <v>3710.95</v>
      </c>
      <c r="H127" s="12">
        <f t="shared" si="7"/>
        <v>3.4568448373590338E-3</v>
      </c>
    </row>
    <row r="128" spans="1:8" ht="24" customHeight="1" x14ac:dyDescent="0.2">
      <c r="A128" s="8" t="s">
        <v>690</v>
      </c>
      <c r="B128" s="8" t="s">
        <v>145</v>
      </c>
      <c r="C128" s="9" t="s">
        <v>39</v>
      </c>
      <c r="D128" s="10">
        <v>34.21</v>
      </c>
      <c r="E128" s="11">
        <v>53.58</v>
      </c>
      <c r="F128" s="11">
        <f>TRUNC(E128 * (1 + 25.71 / 100), 2)</f>
        <v>67.349999999999994</v>
      </c>
      <c r="G128" s="11">
        <f>TRUNC(D128 * F128, 2)</f>
        <v>2304.04</v>
      </c>
      <c r="H128" s="12">
        <f t="shared" si="7"/>
        <v>2.1462721888111424E-3</v>
      </c>
    </row>
    <row r="129" spans="1:8" ht="24" customHeight="1" x14ac:dyDescent="0.2">
      <c r="A129" s="8" t="s">
        <v>691</v>
      </c>
      <c r="B129" s="8" t="s">
        <v>147</v>
      </c>
      <c r="C129" s="9" t="s">
        <v>39</v>
      </c>
      <c r="D129" s="10">
        <f>54.05-9.52</f>
        <v>44.53</v>
      </c>
      <c r="E129" s="11">
        <v>48.49</v>
      </c>
      <c r="F129" s="11">
        <f>TRUNC(E129 * (1 + 25.71 / 100), 2)</f>
        <v>60.95</v>
      </c>
      <c r="G129" s="11">
        <f>TRUNC(D129 * F129, 2)</f>
        <v>2714.1</v>
      </c>
      <c r="H129" s="12">
        <f t="shared" si="7"/>
        <v>2.5282535666274549E-3</v>
      </c>
    </row>
    <row r="130" spans="1:8" ht="24" customHeight="1" x14ac:dyDescent="0.2">
      <c r="A130" s="4">
        <v>8</v>
      </c>
      <c r="B130" s="4" t="s">
        <v>148</v>
      </c>
      <c r="C130" s="4"/>
      <c r="D130" s="5"/>
      <c r="E130" s="4"/>
      <c r="F130" s="4"/>
      <c r="G130" s="6">
        <f>SUM(G131:G136)</f>
        <v>6638.57</v>
      </c>
      <c r="H130" s="7">
        <f t="shared" si="7"/>
        <v>6.183997745037406E-3</v>
      </c>
    </row>
    <row r="131" spans="1:8" ht="24" customHeight="1" x14ac:dyDescent="0.2">
      <c r="A131" s="8" t="s">
        <v>692</v>
      </c>
      <c r="B131" s="8" t="s">
        <v>150</v>
      </c>
      <c r="C131" s="9" t="s">
        <v>39</v>
      </c>
      <c r="D131" s="10">
        <f>21.41-9.52</f>
        <v>11.89</v>
      </c>
      <c r="E131" s="11">
        <v>55.29</v>
      </c>
      <c r="F131" s="11">
        <f t="shared" ref="F131:F136" si="9">TRUNC(E131 * (1 + 25.71 / 100), 2)</f>
        <v>69.5</v>
      </c>
      <c r="G131" s="11">
        <f>TRUNC(D131 * F131, 2)</f>
        <v>826.35</v>
      </c>
      <c r="H131" s="12">
        <f t="shared" si="7"/>
        <v>7.697661599729552E-4</v>
      </c>
    </row>
    <row r="132" spans="1:8" ht="48" customHeight="1" x14ac:dyDescent="0.2">
      <c r="A132" s="8" t="s">
        <v>693</v>
      </c>
      <c r="B132" s="8" t="s">
        <v>152</v>
      </c>
      <c r="C132" s="9" t="s">
        <v>32</v>
      </c>
      <c r="D132" s="37">
        <f>26.21-2.86</f>
        <v>23.35</v>
      </c>
      <c r="E132" s="11">
        <v>110.7</v>
      </c>
      <c r="F132" s="11">
        <f t="shared" si="9"/>
        <v>139.16</v>
      </c>
      <c r="G132" s="11">
        <f>TRUNC(D132 * F132, 2)</f>
        <v>3249.38</v>
      </c>
      <c r="H132" s="12">
        <f t="shared" si="7"/>
        <v>3.0268805771076677E-3</v>
      </c>
    </row>
    <row r="133" spans="1:8" ht="36" customHeight="1" x14ac:dyDescent="0.2">
      <c r="A133" s="8" t="s">
        <v>694</v>
      </c>
      <c r="B133" s="8" t="s">
        <v>154</v>
      </c>
      <c r="C133" s="9" t="s">
        <v>32</v>
      </c>
      <c r="D133" s="37">
        <f>26.21-2.86</f>
        <v>23.35</v>
      </c>
      <c r="E133" s="11">
        <v>39.85</v>
      </c>
      <c r="F133" s="11">
        <f t="shared" si="9"/>
        <v>50.09</v>
      </c>
      <c r="G133" s="11">
        <f>TRUNC(D133 * F133, 2)</f>
        <v>1169.5999999999999</v>
      </c>
      <c r="H133" s="12">
        <f t="shared" ref="H133:H196" si="10">G133 / 1073507.83</f>
        <v>1.0895123140368709E-3</v>
      </c>
    </row>
    <row r="134" spans="1:8" ht="48" customHeight="1" x14ac:dyDescent="0.2">
      <c r="A134" s="8" t="s">
        <v>695</v>
      </c>
      <c r="B134" s="8" t="s">
        <v>116</v>
      </c>
      <c r="C134" s="9" t="s">
        <v>32</v>
      </c>
      <c r="D134" s="10">
        <f>8.05-2.86</f>
        <v>5.1900000000000013</v>
      </c>
      <c r="E134" s="11">
        <v>120.34</v>
      </c>
      <c r="F134" s="11">
        <f t="shared" si="9"/>
        <v>151.27000000000001</v>
      </c>
      <c r="G134" s="11">
        <f>TRUNC(D134 * F134, 2)</f>
        <v>785.09</v>
      </c>
      <c r="H134" s="12">
        <f t="shared" si="10"/>
        <v>7.313314146949445E-4</v>
      </c>
    </row>
    <row r="135" spans="1:8" ht="48" customHeight="1" x14ac:dyDescent="0.2">
      <c r="A135" s="8" t="s">
        <v>696</v>
      </c>
      <c r="B135" s="8" t="s">
        <v>126</v>
      </c>
      <c r="C135" s="9" t="s">
        <v>32</v>
      </c>
      <c r="D135" s="10">
        <f>19.86-(2.86*2)</f>
        <v>14.14</v>
      </c>
      <c r="E135" s="11">
        <v>6.64</v>
      </c>
      <c r="F135" s="11">
        <f t="shared" si="9"/>
        <v>8.34</v>
      </c>
      <c r="G135" s="11">
        <f>TRUNC(D135 * F135, 2)</f>
        <v>117.92</v>
      </c>
      <c r="H135" s="12">
        <f t="shared" si="10"/>
        <v>1.0984549595693214E-4</v>
      </c>
    </row>
    <row r="136" spans="1:8" ht="60" customHeight="1" x14ac:dyDescent="0.2">
      <c r="A136" s="8" t="s">
        <v>697</v>
      </c>
      <c r="B136" s="8" t="s">
        <v>127</v>
      </c>
      <c r="C136" s="9" t="s">
        <v>32</v>
      </c>
      <c r="D136" s="10">
        <f>19.86-(2.86*2)</f>
        <v>14.14</v>
      </c>
      <c r="E136" s="11">
        <v>27.58</v>
      </c>
      <c r="F136" s="11">
        <f t="shared" si="9"/>
        <v>34.67</v>
      </c>
      <c r="G136" s="11">
        <f>TRUNC(D136 * F136, 2)</f>
        <v>490.23</v>
      </c>
      <c r="H136" s="12">
        <f t="shared" si="10"/>
        <v>4.5666178326803634E-4</v>
      </c>
    </row>
    <row r="137" spans="1:8" ht="24" customHeight="1" x14ac:dyDescent="0.2">
      <c r="A137" s="4">
        <v>9</v>
      </c>
      <c r="B137" s="4" t="s">
        <v>155</v>
      </c>
      <c r="C137" s="4"/>
      <c r="D137" s="5"/>
      <c r="E137" s="4"/>
      <c r="F137" s="4"/>
      <c r="G137" s="6">
        <f>SUM(G138:G150)/2</f>
        <v>71744.89</v>
      </c>
      <c r="H137" s="7">
        <f t="shared" si="10"/>
        <v>6.6832200003608719E-2</v>
      </c>
    </row>
    <row r="138" spans="1:8" ht="24" customHeight="1" x14ac:dyDescent="0.2">
      <c r="A138" s="4" t="s">
        <v>698</v>
      </c>
      <c r="B138" s="4" t="s">
        <v>156</v>
      </c>
      <c r="C138" s="4"/>
      <c r="D138" s="5"/>
      <c r="E138" s="4"/>
      <c r="F138" s="4"/>
      <c r="G138" s="6">
        <f>G139</f>
        <v>11407.57</v>
      </c>
      <c r="H138" s="7">
        <f t="shared" si="10"/>
        <v>1.0626443218397391E-2</v>
      </c>
    </row>
    <row r="139" spans="1:8" ht="28.5" customHeight="1" x14ac:dyDescent="0.2">
      <c r="A139" s="8" t="s">
        <v>699</v>
      </c>
      <c r="B139" s="8" t="s">
        <v>575</v>
      </c>
      <c r="C139" s="9" t="s">
        <v>32</v>
      </c>
      <c r="D139" s="10">
        <v>257.74</v>
      </c>
      <c r="E139" s="11">
        <v>35.21</v>
      </c>
      <c r="F139" s="11">
        <f>TRUNC(E139 * (1 + 25.71 / 100), 2)</f>
        <v>44.26</v>
      </c>
      <c r="G139" s="11">
        <f>TRUNC(D139 * F139, 2)</f>
        <v>11407.57</v>
      </c>
      <c r="H139" s="12">
        <f t="shared" si="10"/>
        <v>1.0626443218397391E-2</v>
      </c>
    </row>
    <row r="140" spans="1:8" ht="24" customHeight="1" x14ac:dyDescent="0.2">
      <c r="A140" s="4" t="s">
        <v>700</v>
      </c>
      <c r="B140" s="4" t="s">
        <v>157</v>
      </c>
      <c r="C140" s="4"/>
      <c r="D140" s="5"/>
      <c r="E140" s="4"/>
      <c r="F140" s="4"/>
      <c r="G140" s="6">
        <f>SUM(G141:G143)</f>
        <v>31118.61</v>
      </c>
      <c r="H140" s="7">
        <f t="shared" si="10"/>
        <v>2.8987781113808921E-2</v>
      </c>
    </row>
    <row r="141" spans="1:8" ht="24" customHeight="1" x14ac:dyDescent="0.2">
      <c r="A141" s="8" t="s">
        <v>701</v>
      </c>
      <c r="B141" s="8" t="s">
        <v>576</v>
      </c>
      <c r="C141" s="9" t="s">
        <v>39</v>
      </c>
      <c r="D141" s="10">
        <v>6</v>
      </c>
      <c r="E141" s="11">
        <v>98.76</v>
      </c>
      <c r="F141" s="11">
        <f>TRUNC(E141 * (1 + 25.71 / 100), 2)</f>
        <v>124.15</v>
      </c>
      <c r="G141" s="11">
        <f>TRUNC(D141 * F141, 2)</f>
        <v>744.9</v>
      </c>
      <c r="H141" s="12">
        <f t="shared" si="10"/>
        <v>6.9389340178357148E-4</v>
      </c>
    </row>
    <row r="142" spans="1:8" ht="36" customHeight="1" x14ac:dyDescent="0.2">
      <c r="A142" s="8" t="s">
        <v>702</v>
      </c>
      <c r="B142" s="8" t="s">
        <v>160</v>
      </c>
      <c r="C142" s="9" t="s">
        <v>32</v>
      </c>
      <c r="D142" s="10">
        <v>257.74</v>
      </c>
      <c r="E142" s="11">
        <v>89.2</v>
      </c>
      <c r="F142" s="11">
        <f>TRUNC(E142 * (1 + 25.71 / 100), 2)</f>
        <v>112.13</v>
      </c>
      <c r="G142" s="11">
        <f>TRUNC(D142 * F142, 2)</f>
        <v>28900.38</v>
      </c>
      <c r="H142" s="12">
        <f t="shared" si="10"/>
        <v>2.6921443134699817E-2</v>
      </c>
    </row>
    <row r="143" spans="1:8" ht="36" customHeight="1" x14ac:dyDescent="0.2">
      <c r="A143" s="8" t="s">
        <v>703</v>
      </c>
      <c r="B143" s="8" t="s">
        <v>162</v>
      </c>
      <c r="C143" s="9" t="s">
        <v>39</v>
      </c>
      <c r="D143" s="10">
        <v>93.19</v>
      </c>
      <c r="E143" s="11">
        <v>12.58</v>
      </c>
      <c r="F143" s="11">
        <f>TRUNC(E143 * (1 + 25.71 / 100), 2)</f>
        <v>15.81</v>
      </c>
      <c r="G143" s="11">
        <f>TRUNC(D143 * F143, 2)</f>
        <v>1473.33</v>
      </c>
      <c r="H143" s="12">
        <f t="shared" si="10"/>
        <v>1.3724445773255327E-3</v>
      </c>
    </row>
    <row r="144" spans="1:8" ht="24" customHeight="1" x14ac:dyDescent="0.2">
      <c r="A144" s="4" t="s">
        <v>704</v>
      </c>
      <c r="B144" s="4" t="s">
        <v>163</v>
      </c>
      <c r="C144" s="4"/>
      <c r="D144" s="5"/>
      <c r="E144" s="4"/>
      <c r="F144" s="4"/>
      <c r="G144" s="6">
        <f>G145</f>
        <v>7950.52</v>
      </c>
      <c r="H144" s="7">
        <f t="shared" si="10"/>
        <v>7.4061127248601435E-3</v>
      </c>
    </row>
    <row r="145" spans="1:8" ht="48" customHeight="1" x14ac:dyDescent="0.2">
      <c r="A145" s="8" t="s">
        <v>705</v>
      </c>
      <c r="B145" s="8" t="s">
        <v>577</v>
      </c>
      <c r="C145" s="9" t="s">
        <v>32</v>
      </c>
      <c r="D145" s="10">
        <v>123.84</v>
      </c>
      <c r="E145" s="11">
        <v>51.07</v>
      </c>
      <c r="F145" s="11">
        <f>TRUNC(E145 * (1 + 25.71 / 100), 2)</f>
        <v>64.2</v>
      </c>
      <c r="G145" s="11">
        <f>TRUNC(D145 * F145, 2)</f>
        <v>7950.52</v>
      </c>
      <c r="H145" s="12">
        <f t="shared" si="10"/>
        <v>7.4061127248601435E-3</v>
      </c>
    </row>
    <row r="146" spans="1:8" ht="24" customHeight="1" x14ac:dyDescent="0.2">
      <c r="A146" s="4" t="s">
        <v>706</v>
      </c>
      <c r="B146" s="4" t="s">
        <v>164</v>
      </c>
      <c r="C146" s="4"/>
      <c r="D146" s="5"/>
      <c r="E146" s="4"/>
      <c r="F146" s="4"/>
      <c r="G146" s="6">
        <f>SUM(G147:G150)</f>
        <v>21268.19</v>
      </c>
      <c r="H146" s="7">
        <f t="shared" si="10"/>
        <v>1.9811862946542268E-2</v>
      </c>
    </row>
    <row r="147" spans="1:8" ht="24" customHeight="1" x14ac:dyDescent="0.2">
      <c r="A147" s="8" t="s">
        <v>707</v>
      </c>
      <c r="B147" s="8" t="s">
        <v>578</v>
      </c>
      <c r="C147" s="9" t="s">
        <v>32</v>
      </c>
      <c r="D147" s="10">
        <v>255.29</v>
      </c>
      <c r="E147" s="11">
        <v>34.51</v>
      </c>
      <c r="F147" s="11">
        <f>TRUNC(E147 * (1 + 25.71 / 100), 2)</f>
        <v>43.38</v>
      </c>
      <c r="G147" s="11">
        <f>TRUNC(D147 * F147, 2)</f>
        <v>11074.48</v>
      </c>
      <c r="H147" s="12">
        <f t="shared" si="10"/>
        <v>1.031616136418865E-2</v>
      </c>
    </row>
    <row r="148" spans="1:8" ht="24" customHeight="1" x14ac:dyDescent="0.2">
      <c r="A148" s="8" t="s">
        <v>708</v>
      </c>
      <c r="B148" s="8" t="s">
        <v>166</v>
      </c>
      <c r="C148" s="9" t="s">
        <v>32</v>
      </c>
      <c r="D148" s="10">
        <v>255.29</v>
      </c>
      <c r="E148" s="11">
        <v>1.97</v>
      </c>
      <c r="F148" s="11">
        <f>TRUNC(E148 * (1 + 25.71 / 100), 2)</f>
        <v>2.4700000000000002</v>
      </c>
      <c r="G148" s="11">
        <f>TRUNC(D148 * F148, 2)</f>
        <v>630.55999999999995</v>
      </c>
      <c r="H148" s="12">
        <f t="shared" si="10"/>
        <v>5.8738276738978226E-4</v>
      </c>
    </row>
    <row r="149" spans="1:8" ht="24" customHeight="1" x14ac:dyDescent="0.2">
      <c r="A149" s="8" t="s">
        <v>709</v>
      </c>
      <c r="B149" s="8" t="s">
        <v>579</v>
      </c>
      <c r="C149" s="9" t="s">
        <v>32</v>
      </c>
      <c r="D149" s="10">
        <v>255.29</v>
      </c>
      <c r="E149" s="11">
        <v>16.37</v>
      </c>
      <c r="F149" s="11">
        <f>TRUNC(E149 * (1 + 25.71 / 100), 2)</f>
        <v>20.57</v>
      </c>
      <c r="G149" s="11">
        <f>TRUNC(D149 * F149, 2)</f>
        <v>5251.31</v>
      </c>
      <c r="H149" s="12">
        <f t="shared" si="10"/>
        <v>4.8917295740637497E-3</v>
      </c>
    </row>
    <row r="150" spans="1:8" ht="24" customHeight="1" x14ac:dyDescent="0.2">
      <c r="A150" s="8" t="s">
        <v>947</v>
      </c>
      <c r="B150" s="8" t="s">
        <v>169</v>
      </c>
      <c r="C150" s="9" t="s">
        <v>32</v>
      </c>
      <c r="D150" s="10">
        <v>255.29</v>
      </c>
      <c r="E150" s="11">
        <v>13.44</v>
      </c>
      <c r="F150" s="11">
        <f>TRUNC(E150 * (1 + 25.71 / 100), 2)</f>
        <v>16.89</v>
      </c>
      <c r="G150" s="11">
        <f>TRUNC(D150 * F150, 2)</f>
        <v>4311.84</v>
      </c>
      <c r="H150" s="12">
        <f t="shared" si="10"/>
        <v>4.0165892409000873E-3</v>
      </c>
    </row>
    <row r="151" spans="1:8" ht="24" customHeight="1" x14ac:dyDescent="0.2">
      <c r="A151" s="4">
        <v>10</v>
      </c>
      <c r="B151" s="4" t="s">
        <v>173</v>
      </c>
      <c r="C151" s="4"/>
      <c r="D151" s="5"/>
      <c r="E151" s="4"/>
      <c r="F151" s="4"/>
      <c r="G151" s="6">
        <f>G152+G165</f>
        <v>40268.639999999999</v>
      </c>
      <c r="H151" s="7">
        <f t="shared" si="10"/>
        <v>3.7511268082692978E-2</v>
      </c>
    </row>
    <row r="152" spans="1:8" ht="24" customHeight="1" x14ac:dyDescent="0.2">
      <c r="A152" s="4" t="s">
        <v>710</v>
      </c>
      <c r="B152" s="4" t="s">
        <v>174</v>
      </c>
      <c r="C152" s="4"/>
      <c r="D152" s="5"/>
      <c r="E152" s="4"/>
      <c r="F152" s="4"/>
      <c r="G152" s="6">
        <f>SUM(G153:G164)</f>
        <v>36041.879999999997</v>
      </c>
      <c r="H152" s="7">
        <f t="shared" si="10"/>
        <v>3.357393303782423E-2</v>
      </c>
    </row>
    <row r="153" spans="1:8" ht="24" customHeight="1" x14ac:dyDescent="0.2">
      <c r="A153" s="8" t="s">
        <v>711</v>
      </c>
      <c r="B153" s="8" t="s">
        <v>175</v>
      </c>
      <c r="C153" s="9" t="s">
        <v>39</v>
      </c>
      <c r="D153" s="10">
        <v>8.1</v>
      </c>
      <c r="E153" s="11">
        <v>118.52</v>
      </c>
      <c r="F153" s="11">
        <f t="shared" ref="F153:F164" si="11">TRUNC(E153 * (1 + 25.71 / 100), 2)</f>
        <v>148.99</v>
      </c>
      <c r="G153" s="11">
        <f>TRUNC(D153 * F153, 2)</f>
        <v>1206.81</v>
      </c>
      <c r="H153" s="12">
        <f t="shared" si="10"/>
        <v>1.124174380730879E-3</v>
      </c>
    </row>
    <row r="154" spans="1:8" ht="24" customHeight="1" x14ac:dyDescent="0.2">
      <c r="A154" s="8" t="s">
        <v>712</v>
      </c>
      <c r="B154" s="8" t="s">
        <v>177</v>
      </c>
      <c r="C154" s="9" t="s">
        <v>39</v>
      </c>
      <c r="D154" s="10">
        <v>6.56</v>
      </c>
      <c r="E154" s="11">
        <v>157.78</v>
      </c>
      <c r="F154" s="11">
        <f t="shared" si="11"/>
        <v>198.34</v>
      </c>
      <c r="G154" s="11">
        <f>TRUNC(D154 * F154, 2)</f>
        <v>1301.1099999999999</v>
      </c>
      <c r="H154" s="12">
        <f t="shared" si="10"/>
        <v>1.2120172425756782E-3</v>
      </c>
    </row>
    <row r="155" spans="1:8" ht="36" customHeight="1" x14ac:dyDescent="0.2">
      <c r="A155" s="8" t="s">
        <v>713</v>
      </c>
      <c r="B155" s="8" t="s">
        <v>179</v>
      </c>
      <c r="C155" s="9" t="s">
        <v>43</v>
      </c>
      <c r="D155" s="10">
        <v>2</v>
      </c>
      <c r="E155" s="11">
        <v>1752.05</v>
      </c>
      <c r="F155" s="11">
        <f t="shared" si="11"/>
        <v>2202.5</v>
      </c>
      <c r="G155" s="11">
        <f>TRUNC(D155 * F155, 2)</f>
        <v>4405</v>
      </c>
      <c r="H155" s="12">
        <f t="shared" si="10"/>
        <v>4.1033701635879074E-3</v>
      </c>
    </row>
    <row r="156" spans="1:8" ht="36" customHeight="1" x14ac:dyDescent="0.2">
      <c r="A156" s="8" t="s">
        <v>714</v>
      </c>
      <c r="B156" s="8" t="s">
        <v>181</v>
      </c>
      <c r="C156" s="9" t="s">
        <v>43</v>
      </c>
      <c r="D156" s="10">
        <v>2</v>
      </c>
      <c r="E156" s="11">
        <v>865.32</v>
      </c>
      <c r="F156" s="11">
        <f t="shared" si="11"/>
        <v>1087.79</v>
      </c>
      <c r="G156" s="11">
        <f>TRUNC(D156 * F156, 2)</f>
        <v>2175.58</v>
      </c>
      <c r="H156" s="12">
        <f t="shared" si="10"/>
        <v>2.0266084132800409E-3</v>
      </c>
    </row>
    <row r="157" spans="1:8" ht="36" customHeight="1" x14ac:dyDescent="0.2">
      <c r="A157" s="8" t="s">
        <v>715</v>
      </c>
      <c r="B157" s="8" t="s">
        <v>183</v>
      </c>
      <c r="C157" s="9" t="s">
        <v>43</v>
      </c>
      <c r="D157" s="10">
        <v>2</v>
      </c>
      <c r="E157" s="11">
        <v>1997.54</v>
      </c>
      <c r="F157" s="11">
        <f t="shared" si="11"/>
        <v>2511.1</v>
      </c>
      <c r="G157" s="11">
        <f>TRUNC(D157 * F157, 2)</f>
        <v>5022.2</v>
      </c>
      <c r="H157" s="12">
        <f t="shared" si="10"/>
        <v>4.6783077492783629E-3</v>
      </c>
    </row>
    <row r="158" spans="1:8" ht="48" customHeight="1" x14ac:dyDescent="0.2">
      <c r="A158" s="8" t="s">
        <v>716</v>
      </c>
      <c r="B158" s="8" t="s">
        <v>185</v>
      </c>
      <c r="C158" s="9" t="s">
        <v>43</v>
      </c>
      <c r="D158" s="10">
        <v>1</v>
      </c>
      <c r="E158" s="11">
        <v>4543.6499999999996</v>
      </c>
      <c r="F158" s="11">
        <f t="shared" si="11"/>
        <v>5711.82</v>
      </c>
      <c r="G158" s="11">
        <f>TRUNC(D158 * F158, 2)</f>
        <v>5711.82</v>
      </c>
      <c r="H158" s="12">
        <f t="shared" si="10"/>
        <v>5.3207064172042405E-3</v>
      </c>
    </row>
    <row r="159" spans="1:8" ht="48" customHeight="1" x14ac:dyDescent="0.2">
      <c r="A159" s="8" t="s">
        <v>717</v>
      </c>
      <c r="B159" s="8" t="s">
        <v>186</v>
      </c>
      <c r="C159" s="9" t="s">
        <v>172</v>
      </c>
      <c r="D159" s="10">
        <v>30.32</v>
      </c>
      <c r="E159" s="11">
        <v>162.44</v>
      </c>
      <c r="F159" s="11">
        <f t="shared" si="11"/>
        <v>204.2</v>
      </c>
      <c r="G159" s="11">
        <v>0</v>
      </c>
      <c r="H159" s="12">
        <f t="shared" si="10"/>
        <v>0</v>
      </c>
    </row>
    <row r="160" spans="1:8" ht="48" customHeight="1" x14ac:dyDescent="0.2">
      <c r="A160" s="8" t="s">
        <v>718</v>
      </c>
      <c r="B160" s="8" t="s">
        <v>188</v>
      </c>
      <c r="C160" s="9" t="s">
        <v>43</v>
      </c>
      <c r="D160" s="10">
        <v>5</v>
      </c>
      <c r="E160" s="11">
        <v>887.97</v>
      </c>
      <c r="F160" s="11">
        <f t="shared" si="11"/>
        <v>1116.26</v>
      </c>
      <c r="G160" s="11">
        <f>TRUNC(D160 * F160, 2)</f>
        <v>5581.3</v>
      </c>
      <c r="H160" s="12">
        <f t="shared" si="10"/>
        <v>5.199123698985968E-3</v>
      </c>
    </row>
    <row r="161" spans="1:8" ht="48" customHeight="1" x14ac:dyDescent="0.2">
      <c r="A161" s="8" t="s">
        <v>719</v>
      </c>
      <c r="B161" s="8" t="s">
        <v>190</v>
      </c>
      <c r="C161" s="9" t="s">
        <v>43</v>
      </c>
      <c r="D161" s="10">
        <v>2</v>
      </c>
      <c r="E161" s="11">
        <v>1268.53</v>
      </c>
      <c r="F161" s="11">
        <f t="shared" si="11"/>
        <v>1594.66</v>
      </c>
      <c r="G161" s="11">
        <f>TRUNC(D161 * F161, 2)</f>
        <v>3189.32</v>
      </c>
      <c r="H161" s="12">
        <f t="shared" si="10"/>
        <v>2.9709331509952751E-3</v>
      </c>
    </row>
    <row r="162" spans="1:8" ht="36" customHeight="1" x14ac:dyDescent="0.2">
      <c r="A162" s="8" t="s">
        <v>720</v>
      </c>
      <c r="B162" s="8" t="s">
        <v>192</v>
      </c>
      <c r="C162" s="9" t="s">
        <v>43</v>
      </c>
      <c r="D162" s="10">
        <v>1</v>
      </c>
      <c r="E162" s="11">
        <v>255.2</v>
      </c>
      <c r="F162" s="11">
        <f t="shared" si="11"/>
        <v>320.81</v>
      </c>
      <c r="G162" s="11">
        <f>TRUNC(D162 * F162, 2)</f>
        <v>320.81</v>
      </c>
      <c r="H162" s="12">
        <f t="shared" si="10"/>
        <v>2.9884272013181308E-4</v>
      </c>
    </row>
    <row r="163" spans="1:8" ht="48" customHeight="1" x14ac:dyDescent="0.2">
      <c r="A163" s="8" t="s">
        <v>721</v>
      </c>
      <c r="B163" s="8" t="s">
        <v>194</v>
      </c>
      <c r="C163" s="9" t="s">
        <v>43</v>
      </c>
      <c r="D163" s="10">
        <v>1</v>
      </c>
      <c r="E163" s="11">
        <v>634.26</v>
      </c>
      <c r="F163" s="11">
        <f t="shared" si="11"/>
        <v>797.32</v>
      </c>
      <c r="G163" s="11">
        <f>TRUNC(D163 * F163, 2)</f>
        <v>797.32</v>
      </c>
      <c r="H163" s="12">
        <f t="shared" si="10"/>
        <v>7.4272397249305574E-4</v>
      </c>
    </row>
    <row r="164" spans="1:8" ht="48" customHeight="1" x14ac:dyDescent="0.2">
      <c r="A164" s="8" t="s">
        <v>722</v>
      </c>
      <c r="B164" s="8" t="s">
        <v>196</v>
      </c>
      <c r="C164" s="9" t="s">
        <v>43</v>
      </c>
      <c r="D164" s="10">
        <v>1</v>
      </c>
      <c r="E164" s="11">
        <v>5035.8900000000003</v>
      </c>
      <c r="F164" s="11">
        <f t="shared" si="11"/>
        <v>6330.61</v>
      </c>
      <c r="G164" s="11">
        <f>TRUNC(D164 * F164, 2)</f>
        <v>6330.61</v>
      </c>
      <c r="H164" s="12">
        <f t="shared" si="10"/>
        <v>5.8971251285610087E-3</v>
      </c>
    </row>
    <row r="165" spans="1:8" ht="24" customHeight="1" x14ac:dyDescent="0.2">
      <c r="A165" s="8" t="s">
        <v>723</v>
      </c>
      <c r="B165" s="4" t="s">
        <v>197</v>
      </c>
      <c r="C165" s="4"/>
      <c r="D165" s="5"/>
      <c r="E165" s="4"/>
      <c r="F165" s="4"/>
      <c r="G165" s="6">
        <f>G166</f>
        <v>4226.76</v>
      </c>
      <c r="H165" s="7">
        <f t="shared" si="10"/>
        <v>3.937335044868746E-3</v>
      </c>
    </row>
    <row r="166" spans="1:8" ht="60" customHeight="1" x14ac:dyDescent="0.2">
      <c r="A166" s="8" t="s">
        <v>724</v>
      </c>
      <c r="B166" s="8" t="s">
        <v>199</v>
      </c>
      <c r="C166" s="9" t="s">
        <v>43</v>
      </c>
      <c r="D166" s="10">
        <v>4</v>
      </c>
      <c r="E166" s="11">
        <v>840.58</v>
      </c>
      <c r="F166" s="11">
        <f>TRUNC(E166 * (1 + 25.71 / 100), 2)</f>
        <v>1056.69</v>
      </c>
      <c r="G166" s="11">
        <f>TRUNC(D166 * F166, 2)</f>
        <v>4226.76</v>
      </c>
      <c r="H166" s="12">
        <f t="shared" si="10"/>
        <v>3.937335044868746E-3</v>
      </c>
    </row>
    <row r="167" spans="1:8" ht="24" customHeight="1" x14ac:dyDescent="0.2">
      <c r="A167" s="4">
        <v>11</v>
      </c>
      <c r="B167" s="4" t="s">
        <v>200</v>
      </c>
      <c r="C167" s="4"/>
      <c r="D167" s="5"/>
      <c r="E167" s="4"/>
      <c r="F167" s="4"/>
      <c r="G167" s="6">
        <f>G168+G172+G175+G179+G183+G187</f>
        <v>29664.959999999999</v>
      </c>
      <c r="H167" s="7">
        <f t="shared" si="10"/>
        <v>2.7633668959824911E-2</v>
      </c>
    </row>
    <row r="168" spans="1:8" ht="24" customHeight="1" x14ac:dyDescent="0.2">
      <c r="A168" s="4" t="s">
        <v>725</v>
      </c>
      <c r="B168" s="4" t="s">
        <v>201</v>
      </c>
      <c r="C168" s="4"/>
      <c r="D168" s="5"/>
      <c r="E168" s="4"/>
      <c r="F168" s="4"/>
      <c r="G168" s="6">
        <f>SUM(G169:G171)</f>
        <v>8476.6</v>
      </c>
      <c r="H168" s="7">
        <f t="shared" si="10"/>
        <v>7.8961697000384246E-3</v>
      </c>
    </row>
    <row r="169" spans="1:8" ht="24" customHeight="1" x14ac:dyDescent="0.2">
      <c r="A169" s="8" t="s">
        <v>726</v>
      </c>
      <c r="B169" s="8" t="s">
        <v>203</v>
      </c>
      <c r="C169" s="9" t="s">
        <v>32</v>
      </c>
      <c r="D169" s="10">
        <f>300.55-49.54</f>
        <v>251.01000000000002</v>
      </c>
      <c r="E169" s="11">
        <v>1.66</v>
      </c>
      <c r="F169" s="11">
        <f>TRUNC(E169 * (1 + 25.71 / 100), 2)</f>
        <v>2.08</v>
      </c>
      <c r="G169" s="11">
        <f>TRUNC(D169 * F169, 2)</f>
        <v>522.1</v>
      </c>
      <c r="H169" s="12">
        <f t="shared" si="10"/>
        <v>4.86349503384619E-4</v>
      </c>
    </row>
    <row r="170" spans="1:8" ht="24" customHeight="1" x14ac:dyDescent="0.2">
      <c r="A170" s="8" t="s">
        <v>727</v>
      </c>
      <c r="B170" s="8" t="s">
        <v>205</v>
      </c>
      <c r="C170" s="9" t="s">
        <v>32</v>
      </c>
      <c r="D170" s="10">
        <f t="shared" ref="D170:D171" si="12">300.55-49.54</f>
        <v>251.01000000000002</v>
      </c>
      <c r="E170" s="11">
        <v>13.22</v>
      </c>
      <c r="F170" s="11">
        <f>TRUNC(E170 * (1 + 25.71 / 100), 2)</f>
        <v>16.61</v>
      </c>
      <c r="G170" s="11">
        <f>TRUNC(D170 * F170, 2)</f>
        <v>4169.2700000000004</v>
      </c>
      <c r="H170" s="12">
        <f t="shared" si="10"/>
        <v>3.8837816394874363E-3</v>
      </c>
    </row>
    <row r="171" spans="1:8" ht="24" customHeight="1" x14ac:dyDescent="0.2">
      <c r="A171" s="8" t="s">
        <v>728</v>
      </c>
      <c r="B171" s="8" t="s">
        <v>207</v>
      </c>
      <c r="C171" s="9" t="s">
        <v>32</v>
      </c>
      <c r="D171" s="10">
        <f t="shared" si="12"/>
        <v>251.01000000000002</v>
      </c>
      <c r="E171" s="11">
        <v>12</v>
      </c>
      <c r="F171" s="11">
        <f>TRUNC(E171 * (1 + 25.71 / 100), 2)</f>
        <v>15.08</v>
      </c>
      <c r="G171" s="11">
        <f>TRUNC(D171 * F171, 2)</f>
        <v>3785.23</v>
      </c>
      <c r="H171" s="12">
        <f t="shared" si="10"/>
        <v>3.526038557166369E-3</v>
      </c>
    </row>
    <row r="172" spans="1:8" ht="24" customHeight="1" x14ac:dyDescent="0.2">
      <c r="A172" s="4" t="s">
        <v>729</v>
      </c>
      <c r="B172" s="4" t="s">
        <v>208</v>
      </c>
      <c r="C172" s="4"/>
      <c r="D172" s="5"/>
      <c r="E172" s="4"/>
      <c r="F172" s="4"/>
      <c r="G172" s="6">
        <f>SUM(G173:G174)</f>
        <v>348</v>
      </c>
      <c r="H172" s="7">
        <f t="shared" si="10"/>
        <v>3.241709005513262E-4</v>
      </c>
    </row>
    <row r="173" spans="1:8" ht="24" customHeight="1" x14ac:dyDescent="0.2">
      <c r="A173" s="8" t="s">
        <v>730</v>
      </c>
      <c r="B173" s="8" t="s">
        <v>203</v>
      </c>
      <c r="C173" s="9" t="s">
        <v>32</v>
      </c>
      <c r="D173" s="10">
        <v>20.28</v>
      </c>
      <c r="E173" s="11">
        <v>1.66</v>
      </c>
      <c r="F173" s="11">
        <f>TRUNC(E173 * (1 + 25.71 / 100), 2)</f>
        <v>2.08</v>
      </c>
      <c r="G173" s="11">
        <f>TRUNC(D173 * F173, 2)</f>
        <v>42.18</v>
      </c>
      <c r="H173" s="12">
        <f t="shared" si="10"/>
        <v>3.9291748808203846E-5</v>
      </c>
    </row>
    <row r="174" spans="1:8" ht="24" customHeight="1" x14ac:dyDescent="0.2">
      <c r="A174" s="8" t="s">
        <v>731</v>
      </c>
      <c r="B174" s="8" t="s">
        <v>207</v>
      </c>
      <c r="C174" s="9" t="s">
        <v>32</v>
      </c>
      <c r="D174" s="10">
        <v>20.28</v>
      </c>
      <c r="E174" s="11">
        <v>12</v>
      </c>
      <c r="F174" s="11">
        <f>TRUNC(E174 * (1 + 25.71 / 100), 2)</f>
        <v>15.08</v>
      </c>
      <c r="G174" s="11">
        <f>TRUNC(D174 * F174, 2)</f>
        <v>305.82</v>
      </c>
      <c r="H174" s="12">
        <f t="shared" si="10"/>
        <v>2.8487915174312233E-4</v>
      </c>
    </row>
    <row r="175" spans="1:8" ht="24" customHeight="1" x14ac:dyDescent="0.2">
      <c r="A175" s="4" t="s">
        <v>732</v>
      </c>
      <c r="B175" s="4" t="s">
        <v>209</v>
      </c>
      <c r="C175" s="4"/>
      <c r="D175" s="5"/>
      <c r="E175" s="4"/>
      <c r="F175" s="4"/>
      <c r="G175" s="6">
        <f>SUM(G176:G178)</f>
        <v>9356.18</v>
      </c>
      <c r="H175" s="7">
        <f t="shared" si="10"/>
        <v>8.7155209664376634E-3</v>
      </c>
    </row>
    <row r="176" spans="1:8" ht="24" customHeight="1" x14ac:dyDescent="0.2">
      <c r="A176" s="8" t="s">
        <v>733</v>
      </c>
      <c r="B176" s="8" t="s">
        <v>203</v>
      </c>
      <c r="C176" s="9" t="s">
        <v>32</v>
      </c>
      <c r="D176" s="10">
        <f>354.6-49.54</f>
        <v>305.06</v>
      </c>
      <c r="E176" s="11">
        <v>1.66</v>
      </c>
      <c r="F176" s="11">
        <f>TRUNC(E176 * (1 + 25.71 / 100), 2)</f>
        <v>2.08</v>
      </c>
      <c r="G176" s="11">
        <f>TRUNC(D176 * F176, 2)</f>
        <v>634.52</v>
      </c>
      <c r="H176" s="12">
        <f t="shared" si="10"/>
        <v>5.9107160867191808E-4</v>
      </c>
    </row>
    <row r="177" spans="1:8" ht="24" customHeight="1" x14ac:dyDescent="0.2">
      <c r="A177" s="8" t="s">
        <v>734</v>
      </c>
      <c r="B177" s="8" t="s">
        <v>211</v>
      </c>
      <c r="C177" s="9" t="s">
        <v>32</v>
      </c>
      <c r="D177" s="10">
        <f t="shared" ref="D177:D178" si="13">354.6-49.54</f>
        <v>305.06</v>
      </c>
      <c r="E177" s="11">
        <v>10.75</v>
      </c>
      <c r="F177" s="11">
        <f>TRUNC(E177 * (1 + 25.71 / 100), 2)</f>
        <v>13.51</v>
      </c>
      <c r="G177" s="11">
        <f>TRUNC(D177 * F177, 2)</f>
        <v>4121.3599999999997</v>
      </c>
      <c r="H177" s="12">
        <f t="shared" si="10"/>
        <v>3.8391522491270503E-3</v>
      </c>
    </row>
    <row r="178" spans="1:8" ht="24" customHeight="1" x14ac:dyDescent="0.2">
      <c r="A178" s="8" t="s">
        <v>735</v>
      </c>
      <c r="B178" s="8" t="s">
        <v>207</v>
      </c>
      <c r="C178" s="9" t="s">
        <v>32</v>
      </c>
      <c r="D178" s="10">
        <f t="shared" si="13"/>
        <v>305.06</v>
      </c>
      <c r="E178" s="11">
        <v>12</v>
      </c>
      <c r="F178" s="11">
        <f>TRUNC(E178 * (1 + 25.71 / 100), 2)</f>
        <v>15.08</v>
      </c>
      <c r="G178" s="11">
        <f>TRUNC(D178 * F178, 2)</f>
        <v>4600.3</v>
      </c>
      <c r="H178" s="12">
        <f t="shared" si="10"/>
        <v>4.2852971086386948E-3</v>
      </c>
    </row>
    <row r="179" spans="1:8" ht="24" customHeight="1" x14ac:dyDescent="0.2">
      <c r="A179" s="4" t="s">
        <v>736</v>
      </c>
      <c r="B179" s="4" t="s">
        <v>212</v>
      </c>
      <c r="C179" s="4"/>
      <c r="D179" s="5"/>
      <c r="E179" s="4"/>
      <c r="F179" s="4"/>
      <c r="G179" s="6">
        <f>SUM(G180:G182)</f>
        <v>1115.51</v>
      </c>
      <c r="H179" s="7">
        <f t="shared" si="10"/>
        <v>1.0391260956149708E-3</v>
      </c>
    </row>
    <row r="180" spans="1:8" ht="24" customHeight="1" x14ac:dyDescent="0.2">
      <c r="A180" s="8" t="s">
        <v>737</v>
      </c>
      <c r="B180" s="8" t="s">
        <v>213</v>
      </c>
      <c r="C180" s="9" t="s">
        <v>32</v>
      </c>
      <c r="D180" s="10">
        <v>23.47</v>
      </c>
      <c r="E180" s="11">
        <v>1.97</v>
      </c>
      <c r="F180" s="11">
        <f>TRUNC(E180 * (1 + 25.71 / 100), 2)</f>
        <v>2.4700000000000002</v>
      </c>
      <c r="G180" s="11">
        <f>TRUNC(D180 * F180, 2)</f>
        <v>57.97</v>
      </c>
      <c r="H180" s="12">
        <f t="shared" si="10"/>
        <v>5.4000537657932124E-5</v>
      </c>
    </row>
    <row r="181" spans="1:8" ht="24" customHeight="1" x14ac:dyDescent="0.2">
      <c r="A181" s="8" t="s">
        <v>738</v>
      </c>
      <c r="B181" s="8" t="s">
        <v>214</v>
      </c>
      <c r="C181" s="9" t="s">
        <v>32</v>
      </c>
      <c r="D181" s="10">
        <v>23.47</v>
      </c>
      <c r="E181" s="11">
        <v>22.41</v>
      </c>
      <c r="F181" s="11">
        <f>TRUNC(E181 * (1 + 25.71 / 100), 2)</f>
        <v>28.17</v>
      </c>
      <c r="G181" s="11">
        <f>TRUNC(D181 * F181, 2)</f>
        <v>661.14</v>
      </c>
      <c r="H181" s="12">
        <f t="shared" si="10"/>
        <v>6.1586881951294188E-4</v>
      </c>
    </row>
    <row r="182" spans="1:8" ht="24" customHeight="1" x14ac:dyDescent="0.2">
      <c r="A182" s="8" t="s">
        <v>739</v>
      </c>
      <c r="B182" s="8" t="s">
        <v>215</v>
      </c>
      <c r="C182" s="9" t="s">
        <v>32</v>
      </c>
      <c r="D182" s="10">
        <v>23.47</v>
      </c>
      <c r="E182" s="11">
        <v>13.44</v>
      </c>
      <c r="F182" s="11">
        <f>TRUNC(E182 * (1 + 25.71 / 100), 2)</f>
        <v>16.89</v>
      </c>
      <c r="G182" s="11">
        <f>TRUNC(D182 * F182, 2)</f>
        <v>396.4</v>
      </c>
      <c r="H182" s="12">
        <f t="shared" si="10"/>
        <v>3.6925673844409682E-4</v>
      </c>
    </row>
    <row r="183" spans="1:8" ht="24" customHeight="1" x14ac:dyDescent="0.2">
      <c r="A183" s="4" t="s">
        <v>740</v>
      </c>
      <c r="B183" s="4" t="s">
        <v>216</v>
      </c>
      <c r="C183" s="4"/>
      <c r="D183" s="5"/>
      <c r="E183" s="4"/>
      <c r="F183" s="4"/>
      <c r="G183" s="6">
        <f>SUM(G184:G186)</f>
        <v>8963.61</v>
      </c>
      <c r="H183" s="7">
        <f t="shared" si="10"/>
        <v>8.3498319709507853E-3</v>
      </c>
    </row>
    <row r="184" spans="1:8" ht="24" customHeight="1" x14ac:dyDescent="0.2">
      <c r="A184" s="8" t="s">
        <v>741</v>
      </c>
      <c r="B184" s="8" t="s">
        <v>203</v>
      </c>
      <c r="C184" s="9" t="s">
        <v>32</v>
      </c>
      <c r="D184" s="10">
        <f>341.8-49.54</f>
        <v>292.26</v>
      </c>
      <c r="E184" s="11">
        <v>1.66</v>
      </c>
      <c r="F184" s="11">
        <f>TRUNC(E184 * (1 + 25.71 / 100), 2)</f>
        <v>2.08</v>
      </c>
      <c r="G184" s="11">
        <f>TRUNC(D184 * F184, 2)</f>
        <v>607.9</v>
      </c>
      <c r="H184" s="12">
        <f t="shared" si="10"/>
        <v>5.6627439783089417E-4</v>
      </c>
    </row>
    <row r="185" spans="1:8" ht="24" customHeight="1" x14ac:dyDescent="0.2">
      <c r="A185" s="8" t="s">
        <v>742</v>
      </c>
      <c r="B185" s="8" t="s">
        <v>211</v>
      </c>
      <c r="C185" s="9" t="s">
        <v>32</v>
      </c>
      <c r="D185" s="10">
        <f t="shared" ref="D185:D186" si="14">341.8-49.54</f>
        <v>292.26</v>
      </c>
      <c r="E185" s="11">
        <v>10.75</v>
      </c>
      <c r="F185" s="11">
        <f>TRUNC(E185 * (1 + 25.71 / 100), 2)</f>
        <v>13.51</v>
      </c>
      <c r="G185" s="11">
        <f>TRUNC(D185 * F185, 2)</f>
        <v>3948.43</v>
      </c>
      <c r="H185" s="12">
        <f t="shared" si="10"/>
        <v>3.6780635312180254E-3</v>
      </c>
    </row>
    <row r="186" spans="1:8" ht="24" customHeight="1" x14ac:dyDescent="0.2">
      <c r="A186" s="8" t="s">
        <v>743</v>
      </c>
      <c r="B186" s="8" t="s">
        <v>207</v>
      </c>
      <c r="C186" s="9" t="s">
        <v>32</v>
      </c>
      <c r="D186" s="10">
        <f t="shared" si="14"/>
        <v>292.26</v>
      </c>
      <c r="E186" s="11">
        <v>12</v>
      </c>
      <c r="F186" s="11">
        <f>TRUNC(E186 * (1 + 25.71 / 100), 2)</f>
        <v>15.08</v>
      </c>
      <c r="G186" s="11">
        <f>TRUNC(D186 * F186, 2)</f>
        <v>4407.28</v>
      </c>
      <c r="H186" s="12">
        <f t="shared" si="10"/>
        <v>4.1054940419018643E-3</v>
      </c>
    </row>
    <row r="187" spans="1:8" ht="24" customHeight="1" x14ac:dyDescent="0.2">
      <c r="A187" s="4" t="s">
        <v>744</v>
      </c>
      <c r="B187" s="4" t="s">
        <v>217</v>
      </c>
      <c r="C187" s="4"/>
      <c r="D187" s="5"/>
      <c r="E187" s="4"/>
      <c r="F187" s="4"/>
      <c r="G187" s="6">
        <f>SUM(G188:G189)</f>
        <v>1405.06</v>
      </c>
      <c r="H187" s="7">
        <f t="shared" si="10"/>
        <v>1.3088493262317423E-3</v>
      </c>
    </row>
    <row r="188" spans="1:8" ht="24" customHeight="1" x14ac:dyDescent="0.2">
      <c r="A188" s="8" t="s">
        <v>745</v>
      </c>
      <c r="B188" s="8" t="s">
        <v>203</v>
      </c>
      <c r="C188" s="9" t="s">
        <v>32</v>
      </c>
      <c r="D188" s="10">
        <v>81.88</v>
      </c>
      <c r="E188" s="11">
        <v>1.66</v>
      </c>
      <c r="F188" s="11">
        <f>TRUNC(E188 * (1 + 25.71 / 100), 2)</f>
        <v>2.08</v>
      </c>
      <c r="G188" s="11">
        <f>TRUNC(D188 * F188, 2)</f>
        <v>170.31</v>
      </c>
      <c r="H188" s="12">
        <f t="shared" si="10"/>
        <v>1.5864812089912749E-4</v>
      </c>
    </row>
    <row r="189" spans="1:8" ht="24" customHeight="1" x14ac:dyDescent="0.2">
      <c r="A189" s="8" t="s">
        <v>746</v>
      </c>
      <c r="B189" s="8" t="s">
        <v>207</v>
      </c>
      <c r="C189" s="9" t="s">
        <v>32</v>
      </c>
      <c r="D189" s="10">
        <v>81.88</v>
      </c>
      <c r="E189" s="11">
        <v>12</v>
      </c>
      <c r="F189" s="11">
        <f>TRUNC(E189 * (1 + 25.71 / 100), 2)</f>
        <v>15.08</v>
      </c>
      <c r="G189" s="11">
        <f>TRUNC(D189 * F189, 2)</f>
        <v>1234.75</v>
      </c>
      <c r="H189" s="12">
        <f t="shared" si="10"/>
        <v>1.1502012053326151E-3</v>
      </c>
    </row>
    <row r="190" spans="1:8" ht="24" customHeight="1" x14ac:dyDescent="0.2">
      <c r="A190" s="4">
        <v>12</v>
      </c>
      <c r="B190" s="4" t="s">
        <v>218</v>
      </c>
      <c r="C190" s="4"/>
      <c r="D190" s="5"/>
      <c r="E190" s="4"/>
      <c r="F190" s="4"/>
      <c r="G190" s="6">
        <f>SUM(G191:G203)</f>
        <v>12511.789999999997</v>
      </c>
      <c r="H190" s="7">
        <f t="shared" si="10"/>
        <v>1.1655052390255967E-2</v>
      </c>
    </row>
    <row r="191" spans="1:8" ht="24" customHeight="1" x14ac:dyDescent="0.2">
      <c r="A191" s="8" t="s">
        <v>747</v>
      </c>
      <c r="B191" s="8" t="s">
        <v>220</v>
      </c>
      <c r="C191" s="9" t="s">
        <v>43</v>
      </c>
      <c r="D191" s="10">
        <v>2</v>
      </c>
      <c r="E191" s="11">
        <v>511.04</v>
      </c>
      <c r="F191" s="11">
        <f t="shared" ref="F191:F203" si="15">TRUNC(E191 * (1 + 25.71 / 100), 2)</f>
        <v>642.41999999999996</v>
      </c>
      <c r="G191" s="11">
        <f>TRUNC(D191 * F191, 2)</f>
        <v>1284.8399999999999</v>
      </c>
      <c r="H191" s="12">
        <f t="shared" si="10"/>
        <v>1.1968613214493272E-3</v>
      </c>
    </row>
    <row r="192" spans="1:8" ht="24" customHeight="1" x14ac:dyDescent="0.2">
      <c r="A192" s="8" t="s">
        <v>748</v>
      </c>
      <c r="B192" s="8" t="s">
        <v>222</v>
      </c>
      <c r="C192" s="9" t="s">
        <v>43</v>
      </c>
      <c r="D192" s="10">
        <v>6</v>
      </c>
      <c r="E192" s="11">
        <v>27.59</v>
      </c>
      <c r="F192" s="11">
        <f t="shared" si="15"/>
        <v>34.68</v>
      </c>
      <c r="G192" s="11">
        <f>TRUNC(D192 * F192, 2)</f>
        <v>208.08</v>
      </c>
      <c r="H192" s="12">
        <f t="shared" si="10"/>
        <v>1.9383184191586195E-4</v>
      </c>
    </row>
    <row r="193" spans="1:8" ht="36" customHeight="1" x14ac:dyDescent="0.2">
      <c r="A193" s="8" t="s">
        <v>749</v>
      </c>
      <c r="B193" s="8" t="s">
        <v>224</v>
      </c>
      <c r="C193" s="9" t="s">
        <v>43</v>
      </c>
      <c r="D193" s="10">
        <v>6</v>
      </c>
      <c r="E193" s="11">
        <v>7.9</v>
      </c>
      <c r="F193" s="11">
        <f t="shared" si="15"/>
        <v>9.93</v>
      </c>
      <c r="G193" s="11">
        <f>TRUNC(D193 * F193, 2)</f>
        <v>59.58</v>
      </c>
      <c r="H193" s="12">
        <f t="shared" si="10"/>
        <v>5.5500293835770156E-5</v>
      </c>
    </row>
    <row r="194" spans="1:8" ht="24" customHeight="1" x14ac:dyDescent="0.2">
      <c r="A194" s="8" t="s">
        <v>750</v>
      </c>
      <c r="B194" s="8" t="s">
        <v>226</v>
      </c>
      <c r="C194" s="9" t="s">
        <v>43</v>
      </c>
      <c r="D194" s="10">
        <v>5</v>
      </c>
      <c r="E194" s="11">
        <v>418.35</v>
      </c>
      <c r="F194" s="11">
        <f t="shared" si="15"/>
        <v>525.9</v>
      </c>
      <c r="G194" s="11">
        <f>TRUNC(D194 * F194, 2)</f>
        <v>2629.5</v>
      </c>
      <c r="H194" s="12">
        <f t="shared" si="10"/>
        <v>2.4494465028727362E-3</v>
      </c>
    </row>
    <row r="195" spans="1:8" ht="24" customHeight="1" x14ac:dyDescent="0.2">
      <c r="A195" s="8" t="s">
        <v>751</v>
      </c>
      <c r="B195" s="8" t="s">
        <v>228</v>
      </c>
      <c r="C195" s="9" t="s">
        <v>43</v>
      </c>
      <c r="D195" s="10">
        <v>5</v>
      </c>
      <c r="E195" s="11">
        <v>45.5</v>
      </c>
      <c r="F195" s="11">
        <f t="shared" si="15"/>
        <v>57.19</v>
      </c>
      <c r="G195" s="11">
        <f>TRUNC(D195 * F195, 2)</f>
        <v>285.95</v>
      </c>
      <c r="H195" s="12">
        <f t="shared" si="10"/>
        <v>2.6636973854210266E-4</v>
      </c>
    </row>
    <row r="196" spans="1:8" ht="24" customHeight="1" x14ac:dyDescent="0.2">
      <c r="A196" s="8" t="s">
        <v>752</v>
      </c>
      <c r="B196" s="8" t="s">
        <v>230</v>
      </c>
      <c r="C196" s="9" t="s">
        <v>43</v>
      </c>
      <c r="D196" s="10">
        <v>4</v>
      </c>
      <c r="E196" s="11">
        <v>136.41</v>
      </c>
      <c r="F196" s="11">
        <f t="shared" si="15"/>
        <v>171.48</v>
      </c>
      <c r="G196" s="11">
        <f>TRUNC(D196 * F196, 2)</f>
        <v>685.92</v>
      </c>
      <c r="H196" s="12">
        <f t="shared" si="10"/>
        <v>6.3895202329357944E-4</v>
      </c>
    </row>
    <row r="197" spans="1:8" ht="24" customHeight="1" x14ac:dyDescent="0.2">
      <c r="A197" s="8" t="s">
        <v>753</v>
      </c>
      <c r="B197" s="8" t="s">
        <v>232</v>
      </c>
      <c r="C197" s="9" t="s">
        <v>32</v>
      </c>
      <c r="D197" s="10">
        <f>5.03-(0.5*0.6*2)</f>
        <v>4.4300000000000006</v>
      </c>
      <c r="E197" s="11">
        <v>788.88</v>
      </c>
      <c r="F197" s="11">
        <f t="shared" si="15"/>
        <v>991.7</v>
      </c>
      <c r="G197" s="11">
        <f>TRUNC(D197 * F197, 2)</f>
        <v>4393.2299999999996</v>
      </c>
      <c r="H197" s="12">
        <f t="shared" ref="H197:H260" si="16">G197 / 1073507.83</f>
        <v>4.0924061075548928E-3</v>
      </c>
    </row>
    <row r="198" spans="1:8" ht="36" customHeight="1" x14ac:dyDescent="0.2">
      <c r="A198" s="8" t="s">
        <v>754</v>
      </c>
      <c r="B198" s="8" t="s">
        <v>234</v>
      </c>
      <c r="C198" s="9" t="s">
        <v>43</v>
      </c>
      <c r="D198" s="10">
        <v>6</v>
      </c>
      <c r="E198" s="11">
        <v>123.57</v>
      </c>
      <c r="F198" s="11">
        <f t="shared" si="15"/>
        <v>155.33000000000001</v>
      </c>
      <c r="G198" s="11">
        <f>TRUNC(D198 * F198, 2)</f>
        <v>931.98</v>
      </c>
      <c r="H198" s="12">
        <f t="shared" si="16"/>
        <v>8.6816320659719825E-4</v>
      </c>
    </row>
    <row r="199" spans="1:8" ht="24" customHeight="1" x14ac:dyDescent="0.2">
      <c r="A199" s="8" t="s">
        <v>755</v>
      </c>
      <c r="B199" s="8" t="s">
        <v>236</v>
      </c>
      <c r="C199" s="9" t="s">
        <v>43</v>
      </c>
      <c r="D199" s="10">
        <v>11</v>
      </c>
      <c r="E199" s="11">
        <v>13.82</v>
      </c>
      <c r="F199" s="11">
        <f t="shared" si="15"/>
        <v>17.37</v>
      </c>
      <c r="G199" s="11">
        <f>TRUNC(D199 * F199, 2)</f>
        <v>191.07</v>
      </c>
      <c r="H199" s="12">
        <f t="shared" si="16"/>
        <v>1.7798659186305142E-4</v>
      </c>
    </row>
    <row r="200" spans="1:8" ht="36" customHeight="1" x14ac:dyDescent="0.2">
      <c r="A200" s="8" t="s">
        <v>756</v>
      </c>
      <c r="B200" s="8" t="s">
        <v>238</v>
      </c>
      <c r="C200" s="9" t="s">
        <v>43</v>
      </c>
      <c r="D200" s="10">
        <v>4</v>
      </c>
      <c r="E200" s="11">
        <v>366.25</v>
      </c>
      <c r="F200" s="11">
        <f t="shared" si="15"/>
        <v>460.41</v>
      </c>
      <c r="G200" s="11">
        <f>TRUNC(D200 * F200, 2)</f>
        <v>1841.64</v>
      </c>
      <c r="H200" s="12">
        <f t="shared" si="16"/>
        <v>1.7155347623314494E-3</v>
      </c>
    </row>
    <row r="201" spans="1:8" ht="24" customHeight="1" x14ac:dyDescent="0.2">
      <c r="A201" s="8" t="s">
        <v>757</v>
      </c>
      <c r="B201" s="8" t="s">
        <v>239</v>
      </c>
      <c r="C201" s="9" t="s">
        <v>43</v>
      </c>
      <c r="D201" s="10">
        <v>2</v>
      </c>
      <c r="E201" s="11">
        <v>418.71</v>
      </c>
      <c r="F201" s="11">
        <f t="shared" si="15"/>
        <v>526.36</v>
      </c>
      <c r="G201" s="11">
        <v>0</v>
      </c>
      <c r="H201" s="12">
        <f t="shared" si="16"/>
        <v>0</v>
      </c>
    </row>
    <row r="202" spans="1:8" ht="24" customHeight="1" x14ac:dyDescent="0.2">
      <c r="A202" s="8" t="s">
        <v>758</v>
      </c>
      <c r="B202" s="8" t="s">
        <v>240</v>
      </c>
      <c r="C202" s="9" t="s">
        <v>43</v>
      </c>
      <c r="D202" s="10">
        <v>1</v>
      </c>
      <c r="E202" s="11">
        <v>1360.81</v>
      </c>
      <c r="F202" s="11">
        <f t="shared" si="15"/>
        <v>1710.67</v>
      </c>
      <c r="G202" s="11">
        <v>0</v>
      </c>
      <c r="H202" s="12">
        <f t="shared" si="16"/>
        <v>0</v>
      </c>
    </row>
    <row r="203" spans="1:8" ht="24" customHeight="1" x14ac:dyDescent="0.2">
      <c r="A203" s="8" t="s">
        <v>759</v>
      </c>
      <c r="B203" s="8" t="s">
        <v>241</v>
      </c>
      <c r="C203" s="9" t="s">
        <v>43</v>
      </c>
      <c r="D203" s="10">
        <v>1</v>
      </c>
      <c r="E203" s="11">
        <v>1701.01</v>
      </c>
      <c r="F203" s="11">
        <f t="shared" si="15"/>
        <v>2138.33</v>
      </c>
      <c r="G203" s="11">
        <v>0</v>
      </c>
      <c r="H203" s="12">
        <f t="shared" si="16"/>
        <v>0</v>
      </c>
    </row>
    <row r="204" spans="1:8" ht="24" customHeight="1" x14ac:dyDescent="0.2">
      <c r="A204" s="4">
        <v>13</v>
      </c>
      <c r="B204" s="4" t="s">
        <v>242</v>
      </c>
      <c r="C204" s="4"/>
      <c r="D204" s="5"/>
      <c r="E204" s="4"/>
      <c r="F204" s="4"/>
      <c r="G204" s="6">
        <f>G205+G248+G283+G296+G308</f>
        <v>40727.61</v>
      </c>
      <c r="H204" s="7">
        <f t="shared" si="16"/>
        <v>3.7938810376445968E-2</v>
      </c>
    </row>
    <row r="205" spans="1:8" ht="24" customHeight="1" x14ac:dyDescent="0.2">
      <c r="A205" s="4" t="s">
        <v>760</v>
      </c>
      <c r="B205" s="4" t="s">
        <v>243</v>
      </c>
      <c r="C205" s="4"/>
      <c r="D205" s="5"/>
      <c r="E205" s="4"/>
      <c r="F205" s="4"/>
      <c r="G205" s="6">
        <f>SUM(G206:G247)</f>
        <v>7820.47</v>
      </c>
      <c r="H205" s="7">
        <f t="shared" si="16"/>
        <v>7.2849678236627299E-3</v>
      </c>
    </row>
    <row r="206" spans="1:8" ht="24" customHeight="1" x14ac:dyDescent="0.2">
      <c r="A206" s="8" t="s">
        <v>761</v>
      </c>
      <c r="B206" s="8" t="s">
        <v>245</v>
      </c>
      <c r="C206" s="9" t="s">
        <v>43</v>
      </c>
      <c r="D206" s="10">
        <v>2</v>
      </c>
      <c r="E206" s="11">
        <v>437.01</v>
      </c>
      <c r="F206" s="11">
        <f t="shared" ref="F206:F247" si="17">TRUNC(E206 * (1 + 25.71 / 100), 2)</f>
        <v>549.36</v>
      </c>
      <c r="G206" s="11">
        <f>TRUNC(D206 * F206, 2)</f>
        <v>1098.72</v>
      </c>
      <c r="H206" s="12">
        <f t="shared" si="16"/>
        <v>1.0234857811889458E-3</v>
      </c>
    </row>
    <row r="207" spans="1:8" ht="24" customHeight="1" x14ac:dyDescent="0.2">
      <c r="A207" s="8" t="s">
        <v>762</v>
      </c>
      <c r="B207" s="8" t="s">
        <v>171</v>
      </c>
      <c r="C207" s="9" t="s">
        <v>172</v>
      </c>
      <c r="D207" s="10">
        <v>6.48</v>
      </c>
      <c r="E207" s="11">
        <v>165.6</v>
      </c>
      <c r="F207" s="11">
        <f t="shared" si="17"/>
        <v>208.17</v>
      </c>
      <c r="G207" s="11">
        <f>TRUNC(D207 * F207, 2)</f>
        <v>1348.94</v>
      </c>
      <c r="H207" s="12">
        <f t="shared" si="16"/>
        <v>1.2565721108899596E-3</v>
      </c>
    </row>
    <row r="208" spans="1:8" ht="24" customHeight="1" x14ac:dyDescent="0.2">
      <c r="A208" s="8" t="s">
        <v>763</v>
      </c>
      <c r="B208" s="8" t="s">
        <v>247</v>
      </c>
      <c r="C208" s="9" t="s">
        <v>43</v>
      </c>
      <c r="D208" s="10">
        <v>2</v>
      </c>
      <c r="E208" s="11">
        <v>41.6</v>
      </c>
      <c r="F208" s="11">
        <f t="shared" si="17"/>
        <v>52.29</v>
      </c>
      <c r="G208" s="11">
        <f>TRUNC(D208 * F208, 2)</f>
        <v>104.58</v>
      </c>
      <c r="H208" s="12">
        <f t="shared" si="16"/>
        <v>9.7418944769131304E-5</v>
      </c>
    </row>
    <row r="209" spans="1:8" ht="24" customHeight="1" x14ac:dyDescent="0.2">
      <c r="A209" s="8" t="s">
        <v>764</v>
      </c>
      <c r="B209" s="8" t="s">
        <v>249</v>
      </c>
      <c r="C209" s="9" t="s">
        <v>43</v>
      </c>
      <c r="D209" s="10">
        <v>2</v>
      </c>
      <c r="E209" s="11">
        <v>2.84</v>
      </c>
      <c r="F209" s="11">
        <f t="shared" si="17"/>
        <v>3.57</v>
      </c>
      <c r="G209" s="11">
        <f>TRUNC(D209 * F209, 2)</f>
        <v>7.14</v>
      </c>
      <c r="H209" s="12">
        <f t="shared" si="16"/>
        <v>6.6510926147599684E-6</v>
      </c>
    </row>
    <row r="210" spans="1:8" ht="24" customHeight="1" x14ac:dyDescent="0.2">
      <c r="A210" s="8" t="s">
        <v>765</v>
      </c>
      <c r="B210" s="8" t="s">
        <v>251</v>
      </c>
      <c r="C210" s="9" t="s">
        <v>43</v>
      </c>
      <c r="D210" s="10">
        <v>4</v>
      </c>
      <c r="E210" s="11">
        <v>3.21</v>
      </c>
      <c r="F210" s="11">
        <f t="shared" si="17"/>
        <v>4.03</v>
      </c>
      <c r="G210" s="11">
        <f>TRUNC(D210 * F210, 2)</f>
        <v>16.12</v>
      </c>
      <c r="H210" s="12">
        <f t="shared" si="16"/>
        <v>1.5016192289906261E-5</v>
      </c>
    </row>
    <row r="211" spans="1:8" ht="24" customHeight="1" x14ac:dyDescent="0.2">
      <c r="A211" s="8" t="s">
        <v>766</v>
      </c>
      <c r="B211" s="8" t="s">
        <v>253</v>
      </c>
      <c r="C211" s="9" t="s">
        <v>43</v>
      </c>
      <c r="D211" s="10">
        <v>2</v>
      </c>
      <c r="E211" s="11">
        <v>4.1500000000000004</v>
      </c>
      <c r="F211" s="11">
        <f t="shared" si="17"/>
        <v>5.21</v>
      </c>
      <c r="G211" s="11">
        <f>TRUNC(D211 * F211, 2)</f>
        <v>10.42</v>
      </c>
      <c r="H211" s="12">
        <f t="shared" si="16"/>
        <v>9.7064965050138469E-6</v>
      </c>
    </row>
    <row r="212" spans="1:8" ht="60" customHeight="1" x14ac:dyDescent="0.2">
      <c r="A212" s="8" t="s">
        <v>767</v>
      </c>
      <c r="B212" s="8" t="s">
        <v>255</v>
      </c>
      <c r="C212" s="9" t="s">
        <v>43</v>
      </c>
      <c r="D212" s="10">
        <v>2</v>
      </c>
      <c r="E212" s="11">
        <v>39.96</v>
      </c>
      <c r="F212" s="11">
        <f t="shared" si="17"/>
        <v>50.23</v>
      </c>
      <c r="G212" s="11">
        <f>TRUNC(D212 * F212, 2)</f>
        <v>100.46</v>
      </c>
      <c r="H212" s="12">
        <f t="shared" si="16"/>
        <v>9.3581059394788008E-5</v>
      </c>
    </row>
    <row r="213" spans="1:8" ht="60" customHeight="1" x14ac:dyDescent="0.2">
      <c r="A213" s="8" t="s">
        <v>768</v>
      </c>
      <c r="B213" s="8" t="s">
        <v>257</v>
      </c>
      <c r="C213" s="9" t="s">
        <v>43</v>
      </c>
      <c r="D213" s="10">
        <v>4</v>
      </c>
      <c r="E213" s="11">
        <v>22.02</v>
      </c>
      <c r="F213" s="11">
        <f t="shared" si="17"/>
        <v>27.68</v>
      </c>
      <c r="G213" s="11">
        <f>TRUNC(D213 * F213, 2)</f>
        <v>110.72</v>
      </c>
      <c r="H213" s="12">
        <f t="shared" si="16"/>
        <v>1.0313851180759435E-4</v>
      </c>
    </row>
    <row r="214" spans="1:8" ht="60" customHeight="1" x14ac:dyDescent="0.2">
      <c r="A214" s="8" t="s">
        <v>769</v>
      </c>
      <c r="B214" s="8" t="s">
        <v>259</v>
      </c>
      <c r="C214" s="9" t="s">
        <v>43</v>
      </c>
      <c r="D214" s="10">
        <v>2</v>
      </c>
      <c r="E214" s="11">
        <v>18.440000000000001</v>
      </c>
      <c r="F214" s="11">
        <f t="shared" si="17"/>
        <v>23.18</v>
      </c>
      <c r="G214" s="11">
        <f>TRUNC(D214 * F214, 2)</f>
        <v>46.36</v>
      </c>
      <c r="H214" s="12">
        <f t="shared" si="16"/>
        <v>4.3185525717124944E-5</v>
      </c>
    </row>
    <row r="215" spans="1:8" ht="24" customHeight="1" x14ac:dyDescent="0.2">
      <c r="A215" s="8" t="s">
        <v>770</v>
      </c>
      <c r="B215" s="8" t="s">
        <v>261</v>
      </c>
      <c r="C215" s="9" t="s">
        <v>43</v>
      </c>
      <c r="D215" s="10">
        <v>2</v>
      </c>
      <c r="E215" s="11">
        <v>27.62</v>
      </c>
      <c r="F215" s="11">
        <f t="shared" si="17"/>
        <v>34.72</v>
      </c>
      <c r="G215" s="11">
        <f>TRUNC(D215 * F215, 2)</f>
        <v>69.44</v>
      </c>
      <c r="H215" s="12">
        <f t="shared" si="16"/>
        <v>6.4685136018057733E-5</v>
      </c>
    </row>
    <row r="216" spans="1:8" ht="24" customHeight="1" x14ac:dyDescent="0.2">
      <c r="A216" s="8" t="s">
        <v>771</v>
      </c>
      <c r="B216" s="8" t="s">
        <v>263</v>
      </c>
      <c r="C216" s="9" t="s">
        <v>43</v>
      </c>
      <c r="D216" s="10">
        <v>2</v>
      </c>
      <c r="E216" s="11">
        <v>39.049999999999997</v>
      </c>
      <c r="F216" s="11">
        <f t="shared" si="17"/>
        <v>49.08</v>
      </c>
      <c r="G216" s="11">
        <f>TRUNC(D216 * F216, 2)</f>
        <v>98.16</v>
      </c>
      <c r="H216" s="12">
        <f t="shared" si="16"/>
        <v>9.1438550569305114E-5</v>
      </c>
    </row>
    <row r="217" spans="1:8" ht="24" customHeight="1" x14ac:dyDescent="0.2">
      <c r="A217" s="8" t="s">
        <v>772</v>
      </c>
      <c r="B217" s="8" t="s">
        <v>265</v>
      </c>
      <c r="C217" s="9" t="s">
        <v>43</v>
      </c>
      <c r="D217" s="10">
        <v>3</v>
      </c>
      <c r="E217" s="11">
        <v>18.98</v>
      </c>
      <c r="F217" s="11">
        <f t="shared" si="17"/>
        <v>23.85</v>
      </c>
      <c r="G217" s="11">
        <f>TRUNC(D217 * F217, 2)</f>
        <v>71.55</v>
      </c>
      <c r="H217" s="12">
        <f t="shared" si="16"/>
        <v>6.6650654984044222E-5</v>
      </c>
    </row>
    <row r="218" spans="1:8" ht="36" customHeight="1" x14ac:dyDescent="0.2">
      <c r="A218" s="8" t="s">
        <v>773</v>
      </c>
      <c r="B218" s="8" t="s">
        <v>267</v>
      </c>
      <c r="C218" s="9" t="s">
        <v>43</v>
      </c>
      <c r="D218" s="10">
        <v>2</v>
      </c>
      <c r="E218" s="11">
        <v>74.28</v>
      </c>
      <c r="F218" s="11">
        <f t="shared" si="17"/>
        <v>93.37</v>
      </c>
      <c r="G218" s="11">
        <f>TRUNC(D218 * F218, 2)</f>
        <v>186.74</v>
      </c>
      <c r="H218" s="12">
        <f t="shared" si="16"/>
        <v>1.7395308611768578E-4</v>
      </c>
    </row>
    <row r="219" spans="1:8" ht="36" customHeight="1" x14ac:dyDescent="0.2">
      <c r="A219" s="8" t="s">
        <v>774</v>
      </c>
      <c r="B219" s="8" t="s">
        <v>269</v>
      </c>
      <c r="C219" s="9" t="s">
        <v>43</v>
      </c>
      <c r="D219" s="10">
        <v>1</v>
      </c>
      <c r="E219" s="11">
        <v>60.99</v>
      </c>
      <c r="F219" s="11">
        <f t="shared" si="17"/>
        <v>76.67</v>
      </c>
      <c r="G219" s="11">
        <f>TRUNC(D219 * F219, 2)</f>
        <v>76.67</v>
      </c>
      <c r="H219" s="12">
        <f t="shared" si="16"/>
        <v>7.142006593468442E-5</v>
      </c>
    </row>
    <row r="220" spans="1:8" ht="48" customHeight="1" x14ac:dyDescent="0.2">
      <c r="A220" s="8" t="s">
        <v>775</v>
      </c>
      <c r="B220" s="8" t="s">
        <v>271</v>
      </c>
      <c r="C220" s="9" t="s">
        <v>43</v>
      </c>
      <c r="D220" s="10">
        <v>2</v>
      </c>
      <c r="E220" s="11">
        <v>5.47</v>
      </c>
      <c r="F220" s="11">
        <f t="shared" si="17"/>
        <v>6.87</v>
      </c>
      <c r="G220" s="11">
        <f>TRUNC(D220 * F220, 2)</f>
        <v>13.74</v>
      </c>
      <c r="H220" s="12">
        <f t="shared" si="16"/>
        <v>1.2799161418319602E-5</v>
      </c>
    </row>
    <row r="221" spans="1:8" ht="48" customHeight="1" x14ac:dyDescent="0.2">
      <c r="A221" s="8" t="s">
        <v>776</v>
      </c>
      <c r="B221" s="8" t="s">
        <v>273</v>
      </c>
      <c r="C221" s="9" t="s">
        <v>43</v>
      </c>
      <c r="D221" s="10">
        <v>4</v>
      </c>
      <c r="E221" s="11">
        <v>5.86</v>
      </c>
      <c r="F221" s="11">
        <f t="shared" si="17"/>
        <v>7.36</v>
      </c>
      <c r="G221" s="11">
        <f>TRUNC(D221 * F221, 2)</f>
        <v>29.44</v>
      </c>
      <c r="H221" s="12">
        <f t="shared" si="16"/>
        <v>2.7424112966181159E-5</v>
      </c>
    </row>
    <row r="222" spans="1:8" ht="36" customHeight="1" x14ac:dyDescent="0.2">
      <c r="A222" s="8" t="s">
        <v>777</v>
      </c>
      <c r="B222" s="8" t="s">
        <v>275</v>
      </c>
      <c r="C222" s="9" t="s">
        <v>43</v>
      </c>
      <c r="D222" s="10">
        <v>1</v>
      </c>
      <c r="E222" s="11">
        <v>11.25</v>
      </c>
      <c r="F222" s="11">
        <f t="shared" si="17"/>
        <v>14.14</v>
      </c>
      <c r="G222" s="11">
        <f>TRUNC(D222 * F222, 2)</f>
        <v>14.14</v>
      </c>
      <c r="H222" s="12">
        <f t="shared" si="16"/>
        <v>1.317177164883837E-5</v>
      </c>
    </row>
    <row r="223" spans="1:8" ht="36" customHeight="1" x14ac:dyDescent="0.2">
      <c r="A223" s="8" t="s">
        <v>778</v>
      </c>
      <c r="B223" s="8" t="s">
        <v>277</v>
      </c>
      <c r="C223" s="9" t="s">
        <v>43</v>
      </c>
      <c r="D223" s="10">
        <v>3</v>
      </c>
      <c r="E223" s="11">
        <v>6.52</v>
      </c>
      <c r="F223" s="11">
        <f t="shared" si="17"/>
        <v>8.19</v>
      </c>
      <c r="G223" s="11">
        <f>TRUNC(D223 * F223, 2)</f>
        <v>24.57</v>
      </c>
      <c r="H223" s="12">
        <f t="shared" si="16"/>
        <v>2.2887583409615187E-5</v>
      </c>
    </row>
    <row r="224" spans="1:8" ht="36" customHeight="1" x14ac:dyDescent="0.2">
      <c r="A224" s="8" t="s">
        <v>779</v>
      </c>
      <c r="B224" s="8" t="s">
        <v>279</v>
      </c>
      <c r="C224" s="9" t="s">
        <v>43</v>
      </c>
      <c r="D224" s="10">
        <v>4</v>
      </c>
      <c r="E224" s="11">
        <v>5.66</v>
      </c>
      <c r="F224" s="11">
        <f t="shared" si="17"/>
        <v>7.11</v>
      </c>
      <c r="G224" s="11">
        <f>TRUNC(D224 * F224, 2)</f>
        <v>28.44</v>
      </c>
      <c r="H224" s="12">
        <f t="shared" si="16"/>
        <v>2.6492587389884243E-5</v>
      </c>
    </row>
    <row r="225" spans="1:8" ht="36" customHeight="1" x14ac:dyDescent="0.2">
      <c r="A225" s="8" t="s">
        <v>780</v>
      </c>
      <c r="B225" s="8" t="s">
        <v>281</v>
      </c>
      <c r="C225" s="9" t="s">
        <v>43</v>
      </c>
      <c r="D225" s="10">
        <v>5</v>
      </c>
      <c r="E225" s="11">
        <v>7.45</v>
      </c>
      <c r="F225" s="11">
        <f t="shared" si="17"/>
        <v>9.36</v>
      </c>
      <c r="G225" s="11">
        <f>TRUNC(D225 * F225, 2)</f>
        <v>46.8</v>
      </c>
      <c r="H225" s="12">
        <f t="shared" si="16"/>
        <v>4.3595396970695585E-5</v>
      </c>
    </row>
    <row r="226" spans="1:8" ht="36" customHeight="1" x14ac:dyDescent="0.2">
      <c r="A226" s="8" t="s">
        <v>781</v>
      </c>
      <c r="B226" s="8" t="s">
        <v>283</v>
      </c>
      <c r="C226" s="9" t="s">
        <v>43</v>
      </c>
      <c r="D226" s="10">
        <v>4</v>
      </c>
      <c r="E226" s="11">
        <v>9.48</v>
      </c>
      <c r="F226" s="11">
        <f t="shared" si="17"/>
        <v>11.91</v>
      </c>
      <c r="G226" s="11">
        <f>TRUNC(D226 * F226, 2)</f>
        <v>47.64</v>
      </c>
      <c r="H226" s="12">
        <f t="shared" si="16"/>
        <v>4.4377878454785E-5</v>
      </c>
    </row>
    <row r="227" spans="1:8" ht="36" customHeight="1" x14ac:dyDescent="0.2">
      <c r="A227" s="8" t="s">
        <v>782</v>
      </c>
      <c r="B227" s="8" t="s">
        <v>285</v>
      </c>
      <c r="C227" s="9" t="s">
        <v>43</v>
      </c>
      <c r="D227" s="10">
        <v>3</v>
      </c>
      <c r="E227" s="11">
        <v>15.08</v>
      </c>
      <c r="F227" s="11">
        <f t="shared" si="17"/>
        <v>18.95</v>
      </c>
      <c r="G227" s="11">
        <f>TRUNC(D227 * F227, 2)</f>
        <v>56.85</v>
      </c>
      <c r="H227" s="12">
        <f t="shared" si="16"/>
        <v>5.2957229012479581E-5</v>
      </c>
    </row>
    <row r="228" spans="1:8" ht="36" customHeight="1" x14ac:dyDescent="0.2">
      <c r="A228" s="8" t="s">
        <v>783</v>
      </c>
      <c r="B228" s="8" t="s">
        <v>287</v>
      </c>
      <c r="C228" s="9" t="s">
        <v>43</v>
      </c>
      <c r="D228" s="10">
        <v>2</v>
      </c>
      <c r="E228" s="11">
        <v>22.88</v>
      </c>
      <c r="F228" s="11">
        <f t="shared" si="17"/>
        <v>28.76</v>
      </c>
      <c r="G228" s="11">
        <f>TRUNC(D228 * F228, 2)</f>
        <v>57.52</v>
      </c>
      <c r="H228" s="12">
        <f t="shared" si="16"/>
        <v>5.3581351148598515E-5</v>
      </c>
    </row>
    <row r="229" spans="1:8" ht="36" customHeight="1" x14ac:dyDescent="0.2">
      <c r="A229" s="8" t="s">
        <v>784</v>
      </c>
      <c r="B229" s="8" t="s">
        <v>289</v>
      </c>
      <c r="C229" s="9" t="s">
        <v>43</v>
      </c>
      <c r="D229" s="10">
        <v>10</v>
      </c>
      <c r="E229" s="11">
        <v>5.36</v>
      </c>
      <c r="F229" s="11">
        <f t="shared" si="17"/>
        <v>6.73</v>
      </c>
      <c r="G229" s="11">
        <f>TRUNC(D229 * F229, 2)</f>
        <v>67.3</v>
      </c>
      <c r="H229" s="12">
        <f t="shared" si="16"/>
        <v>6.2691671284782332E-5</v>
      </c>
    </row>
    <row r="230" spans="1:8" ht="36" customHeight="1" x14ac:dyDescent="0.2">
      <c r="A230" s="8" t="s">
        <v>785</v>
      </c>
      <c r="B230" s="8" t="s">
        <v>291</v>
      </c>
      <c r="C230" s="9" t="s">
        <v>43</v>
      </c>
      <c r="D230" s="10">
        <v>10</v>
      </c>
      <c r="E230" s="11">
        <v>7.62</v>
      </c>
      <c r="F230" s="11">
        <f t="shared" si="17"/>
        <v>9.57</v>
      </c>
      <c r="G230" s="11">
        <f>TRUNC(D230 * F230, 2)</f>
        <v>95.7</v>
      </c>
      <c r="H230" s="12">
        <f t="shared" si="16"/>
        <v>8.9146997651614698E-5</v>
      </c>
    </row>
    <row r="231" spans="1:8" ht="48" customHeight="1" x14ac:dyDescent="0.2">
      <c r="A231" s="8" t="s">
        <v>786</v>
      </c>
      <c r="B231" s="8" t="s">
        <v>293</v>
      </c>
      <c r="C231" s="9" t="s">
        <v>43</v>
      </c>
      <c r="D231" s="10">
        <v>5</v>
      </c>
      <c r="E231" s="11">
        <v>11.76</v>
      </c>
      <c r="F231" s="11">
        <f t="shared" si="17"/>
        <v>14.78</v>
      </c>
      <c r="G231" s="11">
        <f>TRUNC(D231 * F231, 2)</f>
        <v>73.900000000000006</v>
      </c>
      <c r="H231" s="12">
        <f t="shared" si="16"/>
        <v>6.8839740088341979E-5</v>
      </c>
    </row>
    <row r="232" spans="1:8" ht="36" customHeight="1" x14ac:dyDescent="0.2">
      <c r="A232" s="8" t="s">
        <v>787</v>
      </c>
      <c r="B232" s="8" t="s">
        <v>295</v>
      </c>
      <c r="C232" s="9" t="s">
        <v>43</v>
      </c>
      <c r="D232" s="10">
        <v>5</v>
      </c>
      <c r="E232" s="11">
        <v>9.9</v>
      </c>
      <c r="F232" s="11">
        <f t="shared" si="17"/>
        <v>12.44</v>
      </c>
      <c r="G232" s="11">
        <f>TRUNC(D232 * F232, 2)</f>
        <v>62.2</v>
      </c>
      <c r="H232" s="12">
        <f t="shared" si="16"/>
        <v>5.7940890845668071E-5</v>
      </c>
    </row>
    <row r="233" spans="1:8" ht="36" customHeight="1" x14ac:dyDescent="0.2">
      <c r="A233" s="8" t="s">
        <v>788</v>
      </c>
      <c r="B233" s="8" t="s">
        <v>297</v>
      </c>
      <c r="C233" s="9" t="s">
        <v>43</v>
      </c>
      <c r="D233" s="10">
        <v>1</v>
      </c>
      <c r="E233" s="11">
        <v>12.63</v>
      </c>
      <c r="F233" s="11">
        <f t="shared" si="17"/>
        <v>15.87</v>
      </c>
      <c r="G233" s="11">
        <f>TRUNC(D233 * F233, 2)</f>
        <v>15.87</v>
      </c>
      <c r="H233" s="12">
        <f t="shared" si="16"/>
        <v>1.478331089583203E-5</v>
      </c>
    </row>
    <row r="234" spans="1:8" ht="36" customHeight="1" x14ac:dyDescent="0.2">
      <c r="A234" s="8" t="s">
        <v>789</v>
      </c>
      <c r="B234" s="8" t="s">
        <v>299</v>
      </c>
      <c r="C234" s="9" t="s">
        <v>43</v>
      </c>
      <c r="D234" s="10">
        <v>11</v>
      </c>
      <c r="E234" s="11">
        <v>12.75</v>
      </c>
      <c r="F234" s="11">
        <f t="shared" si="17"/>
        <v>16.02</v>
      </c>
      <c r="G234" s="11">
        <f>TRUNC(D234 * F234, 2)</f>
        <v>176.22</v>
      </c>
      <c r="H234" s="12">
        <f t="shared" si="16"/>
        <v>1.6415343705504225E-4</v>
      </c>
    </row>
    <row r="235" spans="1:8" ht="36" customHeight="1" x14ac:dyDescent="0.2">
      <c r="A235" s="8" t="s">
        <v>790</v>
      </c>
      <c r="B235" s="8" t="s">
        <v>301</v>
      </c>
      <c r="C235" s="9" t="s">
        <v>43</v>
      </c>
      <c r="D235" s="10">
        <v>2</v>
      </c>
      <c r="E235" s="11">
        <v>9.84</v>
      </c>
      <c r="F235" s="11">
        <f t="shared" si="17"/>
        <v>12.36</v>
      </c>
      <c r="G235" s="11">
        <f>TRUNC(D235 * F235, 2)</f>
        <v>24.72</v>
      </c>
      <c r="H235" s="12">
        <f t="shared" si="16"/>
        <v>2.3027312246059722E-5</v>
      </c>
    </row>
    <row r="236" spans="1:8" ht="36" customHeight="1" x14ac:dyDescent="0.2">
      <c r="A236" s="8" t="s">
        <v>791</v>
      </c>
      <c r="B236" s="8" t="s">
        <v>303</v>
      </c>
      <c r="C236" s="9" t="s">
        <v>43</v>
      </c>
      <c r="D236" s="10">
        <v>4</v>
      </c>
      <c r="E236" s="11">
        <v>14.83</v>
      </c>
      <c r="F236" s="11">
        <f t="shared" si="17"/>
        <v>18.64</v>
      </c>
      <c r="G236" s="11">
        <f>TRUNC(D236 * F236, 2)</f>
        <v>74.56</v>
      </c>
      <c r="H236" s="12">
        <f t="shared" si="16"/>
        <v>6.945454696869793E-5</v>
      </c>
    </row>
    <row r="237" spans="1:8" ht="36" customHeight="1" x14ac:dyDescent="0.2">
      <c r="A237" s="8" t="s">
        <v>792</v>
      </c>
      <c r="B237" s="8" t="s">
        <v>305</v>
      </c>
      <c r="C237" s="9" t="s">
        <v>43</v>
      </c>
      <c r="D237" s="10">
        <v>13</v>
      </c>
      <c r="E237" s="11">
        <v>16.98</v>
      </c>
      <c r="F237" s="11">
        <f t="shared" si="17"/>
        <v>21.34</v>
      </c>
      <c r="G237" s="11">
        <f>TRUNC(D237 * F237, 2)</f>
        <v>277.42</v>
      </c>
      <c r="H237" s="12">
        <f t="shared" si="16"/>
        <v>2.5842382537628997E-4</v>
      </c>
    </row>
    <row r="238" spans="1:8" ht="24" customHeight="1" x14ac:dyDescent="0.2">
      <c r="A238" s="8" t="s">
        <v>793</v>
      </c>
      <c r="B238" s="8" t="s">
        <v>307</v>
      </c>
      <c r="C238" s="9" t="s">
        <v>43</v>
      </c>
      <c r="D238" s="10">
        <v>3</v>
      </c>
      <c r="E238" s="11">
        <v>20.100000000000001</v>
      </c>
      <c r="F238" s="11">
        <f t="shared" si="17"/>
        <v>25.26</v>
      </c>
      <c r="G238" s="11">
        <f>TRUNC(D238 * F238, 2)</f>
        <v>75.78</v>
      </c>
      <c r="H238" s="12">
        <f t="shared" si="16"/>
        <v>7.0591008171780163E-5</v>
      </c>
    </row>
    <row r="239" spans="1:8" ht="36" customHeight="1" x14ac:dyDescent="0.2">
      <c r="A239" s="8" t="s">
        <v>794</v>
      </c>
      <c r="B239" s="8" t="s">
        <v>309</v>
      </c>
      <c r="C239" s="9" t="s">
        <v>43</v>
      </c>
      <c r="D239" s="10">
        <v>1</v>
      </c>
      <c r="E239" s="11">
        <v>26.08</v>
      </c>
      <c r="F239" s="11">
        <f t="shared" si="17"/>
        <v>32.78</v>
      </c>
      <c r="G239" s="11">
        <f>TRUNC(D239 * F239, 2)</f>
        <v>32.78</v>
      </c>
      <c r="H239" s="12">
        <f t="shared" si="16"/>
        <v>3.0535408391012852E-5</v>
      </c>
    </row>
    <row r="240" spans="1:8" ht="24" customHeight="1" x14ac:dyDescent="0.2">
      <c r="A240" s="8" t="s">
        <v>795</v>
      </c>
      <c r="B240" s="8" t="s">
        <v>311</v>
      </c>
      <c r="C240" s="9" t="s">
        <v>312</v>
      </c>
      <c r="D240" s="10">
        <v>2</v>
      </c>
      <c r="E240" s="11">
        <v>15.17</v>
      </c>
      <c r="F240" s="11">
        <f t="shared" si="17"/>
        <v>19.07</v>
      </c>
      <c r="G240" s="11">
        <f>TRUNC(D240 * F240, 2)</f>
        <v>38.14</v>
      </c>
      <c r="H240" s="12">
        <f t="shared" si="16"/>
        <v>3.552838547996431E-5</v>
      </c>
    </row>
    <row r="241" spans="1:8" ht="36" customHeight="1" x14ac:dyDescent="0.2">
      <c r="A241" s="8" t="s">
        <v>796</v>
      </c>
      <c r="B241" s="8" t="s">
        <v>314</v>
      </c>
      <c r="C241" s="9" t="s">
        <v>39</v>
      </c>
      <c r="D241" s="10">
        <v>62.2</v>
      </c>
      <c r="E241" s="11">
        <v>16.75</v>
      </c>
      <c r="F241" s="11">
        <f t="shared" si="17"/>
        <v>21.05</v>
      </c>
      <c r="G241" s="11">
        <f>TRUNC(D241 * F241, 2)</f>
        <v>1309.31</v>
      </c>
      <c r="H241" s="12">
        <f t="shared" si="16"/>
        <v>1.2196557523013129E-3</v>
      </c>
    </row>
    <row r="242" spans="1:8" ht="36" customHeight="1" x14ac:dyDescent="0.2">
      <c r="A242" s="8" t="s">
        <v>797</v>
      </c>
      <c r="B242" s="8" t="s">
        <v>316</v>
      </c>
      <c r="C242" s="9" t="s">
        <v>39</v>
      </c>
      <c r="D242" s="10">
        <v>21.5</v>
      </c>
      <c r="E242" s="11">
        <v>24.45</v>
      </c>
      <c r="F242" s="11">
        <f t="shared" si="17"/>
        <v>30.73</v>
      </c>
      <c r="G242" s="11">
        <f>TRUNC(D242 * F242, 2)</f>
        <v>660.69</v>
      </c>
      <c r="H242" s="12">
        <f t="shared" si="16"/>
        <v>6.1544963300360842E-4</v>
      </c>
    </row>
    <row r="243" spans="1:8" ht="24" customHeight="1" x14ac:dyDescent="0.2">
      <c r="A243" s="8" t="s">
        <v>798</v>
      </c>
      <c r="B243" s="8" t="s">
        <v>318</v>
      </c>
      <c r="C243" s="9" t="s">
        <v>39</v>
      </c>
      <c r="D243" s="10">
        <v>13.4</v>
      </c>
      <c r="E243" s="11">
        <v>16.87</v>
      </c>
      <c r="F243" s="11">
        <f t="shared" si="17"/>
        <v>21.2</v>
      </c>
      <c r="G243" s="11">
        <f>TRUNC(D243 * F243, 2)</f>
        <v>284.08</v>
      </c>
      <c r="H243" s="12">
        <f t="shared" si="16"/>
        <v>2.6462778571442741E-4</v>
      </c>
    </row>
    <row r="244" spans="1:8" ht="24" customHeight="1" x14ac:dyDescent="0.2">
      <c r="A244" s="8" t="s">
        <v>799</v>
      </c>
      <c r="B244" s="8" t="s">
        <v>320</v>
      </c>
      <c r="C244" s="9" t="s">
        <v>39</v>
      </c>
      <c r="D244" s="10">
        <v>30.8</v>
      </c>
      <c r="E244" s="11">
        <v>9.41</v>
      </c>
      <c r="F244" s="11">
        <f t="shared" si="17"/>
        <v>11.82</v>
      </c>
      <c r="G244" s="11">
        <f>TRUNC(D244 * F244, 2)</f>
        <v>364.05</v>
      </c>
      <c r="H244" s="12">
        <f t="shared" si="16"/>
        <v>3.3912188605089168E-4</v>
      </c>
    </row>
    <row r="245" spans="1:8" ht="36" customHeight="1" x14ac:dyDescent="0.2">
      <c r="A245" s="8" t="s">
        <v>800</v>
      </c>
      <c r="B245" s="8" t="s">
        <v>322</v>
      </c>
      <c r="C245" s="9" t="s">
        <v>39</v>
      </c>
      <c r="D245" s="10">
        <v>30.8</v>
      </c>
      <c r="E245" s="11">
        <v>9.75</v>
      </c>
      <c r="F245" s="11">
        <f t="shared" si="17"/>
        <v>12.25</v>
      </c>
      <c r="G245" s="11">
        <f>TRUNC(D245 * F245, 2)</f>
        <v>377.3</v>
      </c>
      <c r="H245" s="12">
        <f t="shared" si="16"/>
        <v>3.5146459993682576E-4</v>
      </c>
    </row>
    <row r="246" spans="1:8" ht="24" customHeight="1" x14ac:dyDescent="0.2">
      <c r="A246" s="8" t="s">
        <v>801</v>
      </c>
      <c r="B246" s="8" t="s">
        <v>324</v>
      </c>
      <c r="C246" s="9" t="s">
        <v>54</v>
      </c>
      <c r="D246" s="10">
        <v>1.2</v>
      </c>
      <c r="E246" s="11">
        <v>59.97</v>
      </c>
      <c r="F246" s="11">
        <f t="shared" si="17"/>
        <v>75.38</v>
      </c>
      <c r="G246" s="11">
        <f>TRUNC(D246 * F246, 2)</f>
        <v>90.45</v>
      </c>
      <c r="H246" s="12">
        <f t="shared" si="16"/>
        <v>8.4256488376055906E-5</v>
      </c>
    </row>
    <row r="247" spans="1:8" ht="24" customHeight="1" x14ac:dyDescent="0.2">
      <c r="A247" s="8" t="s">
        <v>802</v>
      </c>
      <c r="B247" s="8" t="s">
        <v>68</v>
      </c>
      <c r="C247" s="9" t="s">
        <v>54</v>
      </c>
      <c r="D247" s="10">
        <v>1.2</v>
      </c>
      <c r="E247" s="11">
        <v>36.36</v>
      </c>
      <c r="F247" s="11">
        <f t="shared" si="17"/>
        <v>45.7</v>
      </c>
      <c r="G247" s="11">
        <f>TRUNC(D247 * F247, 2)</f>
        <v>54.84</v>
      </c>
      <c r="H247" s="12">
        <f t="shared" si="16"/>
        <v>5.1084862604122782E-5</v>
      </c>
    </row>
    <row r="248" spans="1:8" ht="24" customHeight="1" x14ac:dyDescent="0.2">
      <c r="A248" s="4" t="s">
        <v>803</v>
      </c>
      <c r="B248" s="4" t="s">
        <v>325</v>
      </c>
      <c r="C248" s="4"/>
      <c r="D248" s="5"/>
      <c r="E248" s="4"/>
      <c r="F248" s="4"/>
      <c r="G248" s="6">
        <f>SUM(G249:G282)</f>
        <v>13396.24</v>
      </c>
      <c r="H248" s="7">
        <f t="shared" si="16"/>
        <v>1.2478940186211776E-2</v>
      </c>
    </row>
    <row r="249" spans="1:8" ht="60" customHeight="1" x14ac:dyDescent="0.2">
      <c r="A249" s="8" t="s">
        <v>804</v>
      </c>
      <c r="B249" s="8" t="s">
        <v>327</v>
      </c>
      <c r="C249" s="9" t="s">
        <v>43</v>
      </c>
      <c r="D249" s="10">
        <v>3</v>
      </c>
      <c r="E249" s="11">
        <v>1026.05</v>
      </c>
      <c r="F249" s="11">
        <f t="shared" ref="F249:F282" si="18">TRUNC(E249 * (1 + 25.71 / 100), 2)</f>
        <v>1289.8399999999999</v>
      </c>
      <c r="G249" s="11">
        <f>TRUNC(D249 * F249, 2)</f>
        <v>3869.52</v>
      </c>
      <c r="H249" s="12">
        <f t="shared" si="16"/>
        <v>3.6045568479924359E-3</v>
      </c>
    </row>
    <row r="250" spans="1:8" ht="48" customHeight="1" x14ac:dyDescent="0.2">
      <c r="A250" s="8" t="s">
        <v>805</v>
      </c>
      <c r="B250" s="8" t="s">
        <v>329</v>
      </c>
      <c r="C250" s="9" t="s">
        <v>43</v>
      </c>
      <c r="D250" s="10">
        <v>1</v>
      </c>
      <c r="E250" s="11">
        <v>614.29999999999995</v>
      </c>
      <c r="F250" s="11">
        <f t="shared" si="18"/>
        <v>772.23</v>
      </c>
      <c r="G250" s="11">
        <f>TRUNC(D250 * F250, 2)</f>
        <v>772.23</v>
      </c>
      <c r="H250" s="12">
        <f t="shared" si="16"/>
        <v>7.1935199578376612E-4</v>
      </c>
    </row>
    <row r="251" spans="1:8" ht="36" customHeight="1" x14ac:dyDescent="0.2">
      <c r="A251" s="8" t="s">
        <v>806</v>
      </c>
      <c r="B251" s="8" t="s">
        <v>331</v>
      </c>
      <c r="C251" s="9" t="s">
        <v>43</v>
      </c>
      <c r="D251" s="10">
        <v>4</v>
      </c>
      <c r="E251" s="11">
        <v>53.48</v>
      </c>
      <c r="F251" s="11">
        <f t="shared" si="18"/>
        <v>67.22</v>
      </c>
      <c r="G251" s="11">
        <f>TRUNC(D251 * F251, 2)</f>
        <v>268.88</v>
      </c>
      <c r="H251" s="12">
        <f t="shared" si="16"/>
        <v>2.5046859695471434E-4</v>
      </c>
    </row>
    <row r="252" spans="1:8" ht="36" customHeight="1" x14ac:dyDescent="0.2">
      <c r="A252" s="8" t="s">
        <v>807</v>
      </c>
      <c r="B252" s="8" t="s">
        <v>333</v>
      </c>
      <c r="C252" s="9" t="s">
        <v>43</v>
      </c>
      <c r="D252" s="10">
        <v>2</v>
      </c>
      <c r="E252" s="11">
        <v>8.9700000000000006</v>
      </c>
      <c r="F252" s="11">
        <f t="shared" si="18"/>
        <v>11.27</v>
      </c>
      <c r="G252" s="11">
        <f>TRUNC(D252 * F252, 2)</f>
        <v>22.54</v>
      </c>
      <c r="H252" s="12">
        <f t="shared" si="16"/>
        <v>2.0996586489732447E-5</v>
      </c>
    </row>
    <row r="253" spans="1:8" ht="24" customHeight="1" x14ac:dyDescent="0.2">
      <c r="A253" s="8" t="s">
        <v>808</v>
      </c>
      <c r="B253" s="8" t="s">
        <v>335</v>
      </c>
      <c r="C253" s="9" t="s">
        <v>43</v>
      </c>
      <c r="D253" s="10">
        <v>1</v>
      </c>
      <c r="E253" s="11">
        <v>14.28</v>
      </c>
      <c r="F253" s="11">
        <f t="shared" si="18"/>
        <v>17.95</v>
      </c>
      <c r="G253" s="11">
        <f>TRUNC(D253 * F253, 2)</f>
        <v>17.95</v>
      </c>
      <c r="H253" s="12">
        <f t="shared" si="16"/>
        <v>1.6720884094529613E-5</v>
      </c>
    </row>
    <row r="254" spans="1:8" ht="48" customHeight="1" x14ac:dyDescent="0.2">
      <c r="A254" s="8" t="s">
        <v>809</v>
      </c>
      <c r="B254" s="8" t="s">
        <v>337</v>
      </c>
      <c r="C254" s="9" t="s">
        <v>43</v>
      </c>
      <c r="D254" s="10">
        <v>1</v>
      </c>
      <c r="E254" s="11">
        <v>70.510000000000005</v>
      </c>
      <c r="F254" s="11">
        <f t="shared" si="18"/>
        <v>88.63</v>
      </c>
      <c r="G254" s="11">
        <f>TRUNC(D254 * F254, 2)</f>
        <v>88.63</v>
      </c>
      <c r="H254" s="12">
        <f t="shared" si="16"/>
        <v>8.2561111827195518E-5</v>
      </c>
    </row>
    <row r="255" spans="1:8" ht="48" customHeight="1" x14ac:dyDescent="0.2">
      <c r="A255" s="8" t="s">
        <v>810</v>
      </c>
      <c r="B255" s="8" t="s">
        <v>339</v>
      </c>
      <c r="C255" s="9" t="s">
        <v>43</v>
      </c>
      <c r="D255" s="10">
        <v>5</v>
      </c>
      <c r="E255" s="11">
        <v>25.69</v>
      </c>
      <c r="F255" s="11">
        <f t="shared" si="18"/>
        <v>32.29</v>
      </c>
      <c r="G255" s="11">
        <f>TRUNC(D255 * F255, 2)</f>
        <v>161.44999999999999</v>
      </c>
      <c r="H255" s="12">
        <f t="shared" si="16"/>
        <v>1.5039480429313679E-4</v>
      </c>
    </row>
    <row r="256" spans="1:8" ht="48" customHeight="1" x14ac:dyDescent="0.2">
      <c r="A256" s="8" t="s">
        <v>811</v>
      </c>
      <c r="B256" s="8" t="s">
        <v>341</v>
      </c>
      <c r="C256" s="9" t="s">
        <v>43</v>
      </c>
      <c r="D256" s="10">
        <v>7</v>
      </c>
      <c r="E256" s="11">
        <v>42.42</v>
      </c>
      <c r="F256" s="11">
        <f t="shared" si="18"/>
        <v>53.32</v>
      </c>
      <c r="G256" s="11">
        <f>TRUNC(D256 * F256, 2)</f>
        <v>373.24</v>
      </c>
      <c r="H256" s="12">
        <f t="shared" si="16"/>
        <v>3.4768260609706033E-4</v>
      </c>
    </row>
    <row r="257" spans="1:8" ht="48" customHeight="1" x14ac:dyDescent="0.2">
      <c r="A257" s="8" t="s">
        <v>812</v>
      </c>
      <c r="B257" s="8" t="s">
        <v>343</v>
      </c>
      <c r="C257" s="9" t="s">
        <v>43</v>
      </c>
      <c r="D257" s="10">
        <v>10</v>
      </c>
      <c r="E257" s="11">
        <v>10.56</v>
      </c>
      <c r="F257" s="11">
        <f t="shared" si="18"/>
        <v>13.27</v>
      </c>
      <c r="G257" s="11">
        <f>TRUNC(D257 * F257, 2)</f>
        <v>132.69999999999999</v>
      </c>
      <c r="H257" s="12">
        <f t="shared" si="16"/>
        <v>1.2361344397460053E-4</v>
      </c>
    </row>
    <row r="258" spans="1:8" ht="48" customHeight="1" x14ac:dyDescent="0.2">
      <c r="A258" s="8" t="s">
        <v>813</v>
      </c>
      <c r="B258" s="8" t="s">
        <v>345</v>
      </c>
      <c r="C258" s="9" t="s">
        <v>43</v>
      </c>
      <c r="D258" s="10">
        <v>4</v>
      </c>
      <c r="E258" s="11">
        <v>25.33</v>
      </c>
      <c r="F258" s="11">
        <f t="shared" si="18"/>
        <v>31.84</v>
      </c>
      <c r="G258" s="11">
        <f>TRUNC(D258 * F258, 2)</f>
        <v>127.36</v>
      </c>
      <c r="H258" s="12">
        <f t="shared" si="16"/>
        <v>1.18639097397175E-4</v>
      </c>
    </row>
    <row r="259" spans="1:8" ht="48" customHeight="1" x14ac:dyDescent="0.2">
      <c r="A259" s="8" t="s">
        <v>814</v>
      </c>
      <c r="B259" s="8" t="s">
        <v>347</v>
      </c>
      <c r="C259" s="9" t="s">
        <v>43</v>
      </c>
      <c r="D259" s="10">
        <v>26</v>
      </c>
      <c r="E259" s="11">
        <v>6.51</v>
      </c>
      <c r="F259" s="11">
        <f t="shared" si="18"/>
        <v>8.18</v>
      </c>
      <c r="G259" s="11">
        <f>TRUNC(D259 * F259, 2)</f>
        <v>212.68</v>
      </c>
      <c r="H259" s="12">
        <f t="shared" si="16"/>
        <v>1.9811685956682773E-4</v>
      </c>
    </row>
    <row r="260" spans="1:8" ht="48" customHeight="1" x14ac:dyDescent="0.2">
      <c r="A260" s="8" t="s">
        <v>815</v>
      </c>
      <c r="B260" s="8" t="s">
        <v>349</v>
      </c>
      <c r="C260" s="9" t="s">
        <v>43</v>
      </c>
      <c r="D260" s="10">
        <v>11</v>
      </c>
      <c r="E260" s="11">
        <v>8.86</v>
      </c>
      <c r="F260" s="11">
        <f t="shared" si="18"/>
        <v>11.13</v>
      </c>
      <c r="G260" s="11">
        <f>TRUNC(D260 * F260, 2)</f>
        <v>122.43</v>
      </c>
      <c r="H260" s="12">
        <f t="shared" si="16"/>
        <v>1.1404667630603122E-4</v>
      </c>
    </row>
    <row r="261" spans="1:8" ht="48" customHeight="1" x14ac:dyDescent="0.2">
      <c r="A261" s="8" t="s">
        <v>816</v>
      </c>
      <c r="B261" s="8" t="s">
        <v>351</v>
      </c>
      <c r="C261" s="9" t="s">
        <v>43</v>
      </c>
      <c r="D261" s="10">
        <v>3</v>
      </c>
      <c r="E261" s="11">
        <v>20.9</v>
      </c>
      <c r="F261" s="11">
        <f t="shared" si="18"/>
        <v>26.27</v>
      </c>
      <c r="G261" s="11">
        <f>TRUNC(D261 * F261, 2)</f>
        <v>78.81</v>
      </c>
      <c r="H261" s="12">
        <f t="shared" ref="H261:H324" si="19">G261 / 1073507.83</f>
        <v>7.3413530667959821E-5</v>
      </c>
    </row>
    <row r="262" spans="1:8" ht="48" customHeight="1" x14ac:dyDescent="0.2">
      <c r="A262" s="8" t="s">
        <v>817</v>
      </c>
      <c r="B262" s="8" t="s">
        <v>353</v>
      </c>
      <c r="C262" s="9" t="s">
        <v>43</v>
      </c>
      <c r="D262" s="10">
        <v>2</v>
      </c>
      <c r="E262" s="11">
        <v>11.08</v>
      </c>
      <c r="F262" s="11">
        <f t="shared" si="18"/>
        <v>13.92</v>
      </c>
      <c r="G262" s="11">
        <f>TRUNC(D262 * F262, 2)</f>
        <v>27.84</v>
      </c>
      <c r="H262" s="12">
        <f t="shared" si="19"/>
        <v>2.5933672044106095E-5</v>
      </c>
    </row>
    <row r="263" spans="1:8" ht="48" customHeight="1" x14ac:dyDescent="0.2">
      <c r="A263" s="8" t="s">
        <v>818</v>
      </c>
      <c r="B263" s="8" t="s">
        <v>355</v>
      </c>
      <c r="C263" s="9" t="s">
        <v>43</v>
      </c>
      <c r="D263" s="10">
        <v>1</v>
      </c>
      <c r="E263" s="11">
        <v>19.8</v>
      </c>
      <c r="F263" s="11">
        <f t="shared" si="18"/>
        <v>24.89</v>
      </c>
      <c r="G263" s="11">
        <f>TRUNC(D263 * F263, 2)</f>
        <v>24.89</v>
      </c>
      <c r="H263" s="12">
        <f t="shared" si="19"/>
        <v>2.3185671594030197E-5</v>
      </c>
    </row>
    <row r="264" spans="1:8" ht="48" customHeight="1" x14ac:dyDescent="0.2">
      <c r="A264" s="8" t="s">
        <v>819</v>
      </c>
      <c r="B264" s="8" t="s">
        <v>357</v>
      </c>
      <c r="C264" s="9" t="s">
        <v>43</v>
      </c>
      <c r="D264" s="10">
        <v>10</v>
      </c>
      <c r="E264" s="11">
        <v>10.19</v>
      </c>
      <c r="F264" s="11">
        <f t="shared" si="18"/>
        <v>12.8</v>
      </c>
      <c r="G264" s="11">
        <f>TRUNC(D264 * F264, 2)</f>
        <v>128</v>
      </c>
      <c r="H264" s="12">
        <f t="shared" si="19"/>
        <v>1.1923527376600503E-4</v>
      </c>
    </row>
    <row r="265" spans="1:8" ht="48" customHeight="1" x14ac:dyDescent="0.2">
      <c r="A265" s="8" t="s">
        <v>820</v>
      </c>
      <c r="B265" s="8" t="s">
        <v>359</v>
      </c>
      <c r="C265" s="9" t="s">
        <v>43</v>
      </c>
      <c r="D265" s="10">
        <v>3</v>
      </c>
      <c r="E265" s="11">
        <v>44.68</v>
      </c>
      <c r="F265" s="11">
        <f t="shared" si="18"/>
        <v>56.16</v>
      </c>
      <c r="G265" s="11">
        <f>TRUNC(D265 * F265, 2)</f>
        <v>168.48</v>
      </c>
      <c r="H265" s="12">
        <f t="shared" si="19"/>
        <v>1.5694342909450411E-4</v>
      </c>
    </row>
    <row r="266" spans="1:8" ht="48" customHeight="1" x14ac:dyDescent="0.2">
      <c r="A266" s="8" t="s">
        <v>821</v>
      </c>
      <c r="B266" s="8" t="s">
        <v>361</v>
      </c>
      <c r="C266" s="9" t="s">
        <v>43</v>
      </c>
      <c r="D266" s="10">
        <v>1</v>
      </c>
      <c r="E266" s="11">
        <v>53.59</v>
      </c>
      <c r="F266" s="11">
        <f t="shared" si="18"/>
        <v>67.36</v>
      </c>
      <c r="G266" s="11">
        <f>TRUNC(D266 * F266, 2)</f>
        <v>67.36</v>
      </c>
      <c r="H266" s="12">
        <f t="shared" si="19"/>
        <v>6.2747562819360142E-5</v>
      </c>
    </row>
    <row r="267" spans="1:8" ht="48" customHeight="1" x14ac:dyDescent="0.2">
      <c r="A267" s="8" t="s">
        <v>822</v>
      </c>
      <c r="B267" s="8" t="s">
        <v>363</v>
      </c>
      <c r="C267" s="9" t="s">
        <v>43</v>
      </c>
      <c r="D267" s="10">
        <v>5</v>
      </c>
      <c r="E267" s="11">
        <v>51.36</v>
      </c>
      <c r="F267" s="11">
        <f t="shared" si="18"/>
        <v>64.56</v>
      </c>
      <c r="G267" s="11">
        <f>TRUNC(D267 * F267, 2)</f>
        <v>322.8</v>
      </c>
      <c r="H267" s="12">
        <f t="shared" si="19"/>
        <v>3.0069645602864397E-4</v>
      </c>
    </row>
    <row r="268" spans="1:8" ht="48" customHeight="1" x14ac:dyDescent="0.2">
      <c r="A268" s="8" t="s">
        <v>823</v>
      </c>
      <c r="B268" s="8" t="s">
        <v>365</v>
      </c>
      <c r="C268" s="9" t="s">
        <v>43</v>
      </c>
      <c r="D268" s="10">
        <v>2</v>
      </c>
      <c r="E268" s="11">
        <v>40.659999999999997</v>
      </c>
      <c r="F268" s="11">
        <f t="shared" si="18"/>
        <v>51.11</v>
      </c>
      <c r="G268" s="11">
        <f>TRUNC(D268 * F268, 2)</f>
        <v>102.22</v>
      </c>
      <c r="H268" s="12">
        <f t="shared" si="19"/>
        <v>9.5220544409070585E-5</v>
      </c>
    </row>
    <row r="269" spans="1:8" ht="48" customHeight="1" x14ac:dyDescent="0.2">
      <c r="A269" s="8" t="s">
        <v>824</v>
      </c>
      <c r="B269" s="8" t="s">
        <v>367</v>
      </c>
      <c r="C269" s="9" t="s">
        <v>43</v>
      </c>
      <c r="D269" s="10">
        <v>21</v>
      </c>
      <c r="E269" s="11">
        <v>20.27</v>
      </c>
      <c r="F269" s="11">
        <f t="shared" si="18"/>
        <v>25.48</v>
      </c>
      <c r="G269" s="11">
        <f>TRUNC(D269 * F269, 2)</f>
        <v>535.08000000000004</v>
      </c>
      <c r="H269" s="12">
        <f t="shared" si="19"/>
        <v>4.9844070536495292E-4</v>
      </c>
    </row>
    <row r="270" spans="1:8" ht="48" customHeight="1" x14ac:dyDescent="0.2">
      <c r="A270" s="8" t="s">
        <v>825</v>
      </c>
      <c r="B270" s="8" t="s">
        <v>369</v>
      </c>
      <c r="C270" s="9" t="s">
        <v>43</v>
      </c>
      <c r="D270" s="10">
        <v>20</v>
      </c>
      <c r="E270" s="11">
        <v>9.89</v>
      </c>
      <c r="F270" s="11">
        <f t="shared" si="18"/>
        <v>12.43</v>
      </c>
      <c r="G270" s="11">
        <f>TRUNC(D270 * F270, 2)</f>
        <v>248.6</v>
      </c>
      <c r="H270" s="12">
        <f t="shared" si="19"/>
        <v>2.3157725826741289E-4</v>
      </c>
    </row>
    <row r="271" spans="1:8" ht="48" customHeight="1" x14ac:dyDescent="0.2">
      <c r="A271" s="8" t="s">
        <v>826</v>
      </c>
      <c r="B271" s="8" t="s">
        <v>371</v>
      </c>
      <c r="C271" s="9" t="s">
        <v>43</v>
      </c>
      <c r="D271" s="10">
        <v>3</v>
      </c>
      <c r="E271" s="11">
        <v>16.48</v>
      </c>
      <c r="F271" s="11">
        <f t="shared" si="18"/>
        <v>20.71</v>
      </c>
      <c r="G271" s="11">
        <f>TRUNC(D271 * F271, 2)</f>
        <v>62.13</v>
      </c>
      <c r="H271" s="12">
        <f t="shared" si="19"/>
        <v>5.7875684055327293E-5</v>
      </c>
    </row>
    <row r="272" spans="1:8" ht="36" customHeight="1" x14ac:dyDescent="0.2">
      <c r="A272" s="8" t="s">
        <v>827</v>
      </c>
      <c r="B272" s="8" t="s">
        <v>373</v>
      </c>
      <c r="C272" s="9" t="s">
        <v>43</v>
      </c>
      <c r="D272" s="10">
        <v>1</v>
      </c>
      <c r="E272" s="11">
        <v>17.7</v>
      </c>
      <c r="F272" s="11">
        <f t="shared" si="18"/>
        <v>22.25</v>
      </c>
      <c r="G272" s="11">
        <f>TRUNC(D272 * F272, 2)</f>
        <v>22.25</v>
      </c>
      <c r="H272" s="12">
        <f t="shared" si="19"/>
        <v>2.0726444072606345E-5</v>
      </c>
    </row>
    <row r="273" spans="1:8" ht="36" customHeight="1" x14ac:dyDescent="0.2">
      <c r="A273" s="8" t="s">
        <v>828</v>
      </c>
      <c r="B273" s="8" t="s">
        <v>375</v>
      </c>
      <c r="C273" s="9" t="s">
        <v>43</v>
      </c>
      <c r="D273" s="10">
        <v>1</v>
      </c>
      <c r="E273" s="11">
        <v>44.3</v>
      </c>
      <c r="F273" s="11">
        <f t="shared" si="18"/>
        <v>55.68</v>
      </c>
      <c r="G273" s="11">
        <f>TRUNC(D273 * F273, 2)</f>
        <v>55.68</v>
      </c>
      <c r="H273" s="12">
        <f t="shared" si="19"/>
        <v>5.1867344088212191E-5</v>
      </c>
    </row>
    <row r="274" spans="1:8" ht="48" customHeight="1" x14ac:dyDescent="0.2">
      <c r="A274" s="8" t="s">
        <v>829</v>
      </c>
      <c r="B274" s="8" t="s">
        <v>377</v>
      </c>
      <c r="C274" s="9" t="s">
        <v>43</v>
      </c>
      <c r="D274" s="10">
        <v>1</v>
      </c>
      <c r="E274" s="11">
        <v>44.32</v>
      </c>
      <c r="F274" s="11">
        <f t="shared" si="18"/>
        <v>55.71</v>
      </c>
      <c r="G274" s="11">
        <f>TRUNC(D274 * F274, 2)</f>
        <v>55.71</v>
      </c>
      <c r="H274" s="12">
        <f t="shared" si="19"/>
        <v>5.1895289855501096E-5</v>
      </c>
    </row>
    <row r="275" spans="1:8" ht="36" customHeight="1" x14ac:dyDescent="0.2">
      <c r="A275" s="8" t="s">
        <v>830</v>
      </c>
      <c r="B275" s="8" t="s">
        <v>379</v>
      </c>
      <c r="C275" s="9" t="s">
        <v>39</v>
      </c>
      <c r="D275" s="10">
        <v>17.100000000000001</v>
      </c>
      <c r="E275" s="11">
        <v>17.04</v>
      </c>
      <c r="F275" s="11">
        <f t="shared" si="18"/>
        <v>21.42</v>
      </c>
      <c r="G275" s="11">
        <f>TRUNC(D275 * F275, 2)</f>
        <v>366.28</v>
      </c>
      <c r="H275" s="12">
        <f t="shared" si="19"/>
        <v>3.4119918808603376E-4</v>
      </c>
    </row>
    <row r="276" spans="1:8" ht="36" customHeight="1" x14ac:dyDescent="0.2">
      <c r="A276" s="8" t="s">
        <v>831</v>
      </c>
      <c r="B276" s="8" t="s">
        <v>381</v>
      </c>
      <c r="C276" s="9" t="s">
        <v>39</v>
      </c>
      <c r="D276" s="10">
        <v>34</v>
      </c>
      <c r="E276" s="11">
        <v>26.6</v>
      </c>
      <c r="F276" s="11">
        <f t="shared" si="18"/>
        <v>33.43</v>
      </c>
      <c r="G276" s="11">
        <f>TRUNC(D276 * F276, 2)</f>
        <v>1136.6199999999999</v>
      </c>
      <c r="H276" s="12">
        <f t="shared" si="19"/>
        <v>1.0587906005305985E-3</v>
      </c>
    </row>
    <row r="277" spans="1:8" ht="36" customHeight="1" x14ac:dyDescent="0.2">
      <c r="A277" s="8" t="s">
        <v>832</v>
      </c>
      <c r="B277" s="8" t="s">
        <v>383</v>
      </c>
      <c r="C277" s="9" t="s">
        <v>39</v>
      </c>
      <c r="D277" s="10">
        <v>3.3</v>
      </c>
      <c r="E277" s="11">
        <v>40.619999999999997</v>
      </c>
      <c r="F277" s="11">
        <f t="shared" si="18"/>
        <v>51.06</v>
      </c>
      <c r="G277" s="11">
        <f>TRUNC(D277 * F277, 2)</f>
        <v>168.49</v>
      </c>
      <c r="H277" s="12">
        <f t="shared" si="19"/>
        <v>1.569527443502671E-4</v>
      </c>
    </row>
    <row r="278" spans="1:8" ht="36" customHeight="1" x14ac:dyDescent="0.2">
      <c r="A278" s="8" t="s">
        <v>833</v>
      </c>
      <c r="B278" s="8" t="s">
        <v>385</v>
      </c>
      <c r="C278" s="9" t="s">
        <v>39</v>
      </c>
      <c r="D278" s="10">
        <v>24.7</v>
      </c>
      <c r="E278" s="11">
        <v>51.35</v>
      </c>
      <c r="F278" s="11">
        <f t="shared" si="18"/>
        <v>64.55</v>
      </c>
      <c r="G278" s="11">
        <f>TRUNC(D278 * F278, 2)</f>
        <v>1594.38</v>
      </c>
      <c r="H278" s="12">
        <f t="shared" si="19"/>
        <v>1.4852057483362743E-3</v>
      </c>
    </row>
    <row r="279" spans="1:8" ht="24" customHeight="1" x14ac:dyDescent="0.2">
      <c r="A279" s="8" t="s">
        <v>834</v>
      </c>
      <c r="B279" s="8" t="s">
        <v>320</v>
      </c>
      <c r="C279" s="9" t="s">
        <v>39</v>
      </c>
      <c r="D279" s="10">
        <v>6.6</v>
      </c>
      <c r="E279" s="11">
        <v>9.41</v>
      </c>
      <c r="F279" s="11">
        <f t="shared" si="18"/>
        <v>11.82</v>
      </c>
      <c r="G279" s="11">
        <f>TRUNC(D279 * F279, 2)</f>
        <v>78.010000000000005</v>
      </c>
      <c r="H279" s="12">
        <f t="shared" si="19"/>
        <v>7.2668310206922286E-5</v>
      </c>
    </row>
    <row r="280" spans="1:8" ht="36" customHeight="1" x14ac:dyDescent="0.2">
      <c r="A280" s="8" t="s">
        <v>835</v>
      </c>
      <c r="B280" s="8" t="s">
        <v>322</v>
      </c>
      <c r="C280" s="9" t="s">
        <v>39</v>
      </c>
      <c r="D280" s="10">
        <v>6.6</v>
      </c>
      <c r="E280" s="11">
        <v>9.75</v>
      </c>
      <c r="F280" s="11">
        <f t="shared" si="18"/>
        <v>12.25</v>
      </c>
      <c r="G280" s="11">
        <f>TRUNC(D280 * F280, 2)</f>
        <v>80.849999999999994</v>
      </c>
      <c r="H280" s="12">
        <f t="shared" si="19"/>
        <v>7.5313842843605512E-5</v>
      </c>
    </row>
    <row r="281" spans="1:8" ht="24" customHeight="1" x14ac:dyDescent="0.2">
      <c r="A281" s="8" t="s">
        <v>836</v>
      </c>
      <c r="B281" s="8" t="s">
        <v>324</v>
      </c>
      <c r="C281" s="9" t="s">
        <v>54</v>
      </c>
      <c r="D281" s="10">
        <v>15.71</v>
      </c>
      <c r="E281" s="11">
        <v>59.97</v>
      </c>
      <c r="F281" s="11">
        <f t="shared" si="18"/>
        <v>75.38</v>
      </c>
      <c r="G281" s="11">
        <f>TRUNC(D281 * F281, 2)</f>
        <v>1184.21</v>
      </c>
      <c r="H281" s="12">
        <f t="shared" si="19"/>
        <v>1.1031219027065689E-3</v>
      </c>
    </row>
    <row r="282" spans="1:8" ht="24" customHeight="1" x14ac:dyDescent="0.2">
      <c r="A282" s="8" t="s">
        <v>837</v>
      </c>
      <c r="B282" s="8" t="s">
        <v>68</v>
      </c>
      <c r="C282" s="9" t="s">
        <v>54</v>
      </c>
      <c r="D282" s="10">
        <v>15.71</v>
      </c>
      <c r="E282" s="11">
        <v>36.36</v>
      </c>
      <c r="F282" s="11">
        <f t="shared" si="18"/>
        <v>45.7</v>
      </c>
      <c r="G282" s="11">
        <f>TRUNC(D282 * F282, 2)</f>
        <v>717.94</v>
      </c>
      <c r="H282" s="12">
        <f t="shared" si="19"/>
        <v>6.6877947224660672E-4</v>
      </c>
    </row>
    <row r="283" spans="1:8" ht="24" customHeight="1" x14ac:dyDescent="0.2">
      <c r="A283" s="4" t="s">
        <v>838</v>
      </c>
      <c r="B283" s="4" t="s">
        <v>386</v>
      </c>
      <c r="C283" s="4"/>
      <c r="D283" s="5"/>
      <c r="E283" s="4"/>
      <c r="F283" s="4"/>
      <c r="G283" s="6">
        <f>SUM(G284:G295)</f>
        <v>1706.2100000000003</v>
      </c>
      <c r="H283" s="7">
        <f t="shared" si="19"/>
        <v>1.5893782535335585E-3</v>
      </c>
    </row>
    <row r="284" spans="1:8" ht="36" customHeight="1" x14ac:dyDescent="0.2">
      <c r="A284" s="8" t="s">
        <v>839</v>
      </c>
      <c r="B284" s="8" t="s">
        <v>388</v>
      </c>
      <c r="C284" s="9" t="s">
        <v>43</v>
      </c>
      <c r="D284" s="10">
        <v>6</v>
      </c>
      <c r="E284" s="11">
        <v>9.65</v>
      </c>
      <c r="F284" s="11">
        <f t="shared" ref="F284:F295" si="20">TRUNC(E284 * (1 + 25.71 / 100), 2)</f>
        <v>12.13</v>
      </c>
      <c r="G284" s="11">
        <f>TRUNC(D284 * F284, 2)</f>
        <v>72.78</v>
      </c>
      <c r="H284" s="12">
        <f t="shared" si="19"/>
        <v>6.779643144288943E-5</v>
      </c>
    </row>
    <row r="285" spans="1:8" ht="36" customHeight="1" x14ac:dyDescent="0.2">
      <c r="A285" s="8" t="s">
        <v>840</v>
      </c>
      <c r="B285" s="8" t="s">
        <v>390</v>
      </c>
      <c r="C285" s="9" t="s">
        <v>43</v>
      </c>
      <c r="D285" s="10">
        <v>12</v>
      </c>
      <c r="E285" s="11">
        <v>8.7200000000000006</v>
      </c>
      <c r="F285" s="11">
        <f t="shared" si="20"/>
        <v>10.96</v>
      </c>
      <c r="G285" s="11">
        <f>TRUNC(D285 * F285, 2)</f>
        <v>131.52000000000001</v>
      </c>
      <c r="H285" s="12">
        <f t="shared" si="19"/>
        <v>1.2251424379457017E-4</v>
      </c>
    </row>
    <row r="286" spans="1:8" ht="36" customHeight="1" x14ac:dyDescent="0.2">
      <c r="A286" s="8" t="s">
        <v>841</v>
      </c>
      <c r="B286" s="8" t="s">
        <v>283</v>
      </c>
      <c r="C286" s="9" t="s">
        <v>43</v>
      </c>
      <c r="D286" s="10">
        <v>6</v>
      </c>
      <c r="E286" s="11">
        <v>9.48</v>
      </c>
      <c r="F286" s="11">
        <f t="shared" si="20"/>
        <v>11.91</v>
      </c>
      <c r="G286" s="11">
        <f>TRUNC(D286 * F286, 2)</f>
        <v>71.459999999999994</v>
      </c>
      <c r="H286" s="12">
        <f t="shared" si="19"/>
        <v>6.6566817682177487E-5</v>
      </c>
    </row>
    <row r="287" spans="1:8" ht="48" customHeight="1" x14ac:dyDescent="0.2">
      <c r="A287" s="8" t="s">
        <v>842</v>
      </c>
      <c r="B287" s="8" t="s">
        <v>343</v>
      </c>
      <c r="C287" s="9" t="s">
        <v>43</v>
      </c>
      <c r="D287" s="10">
        <v>2</v>
      </c>
      <c r="E287" s="11">
        <v>10.56</v>
      </c>
      <c r="F287" s="11">
        <f t="shared" si="20"/>
        <v>13.27</v>
      </c>
      <c r="G287" s="11">
        <f>TRUNC(D287 * F287, 2)</f>
        <v>26.54</v>
      </c>
      <c r="H287" s="12">
        <f t="shared" si="19"/>
        <v>2.4722688794920106E-5</v>
      </c>
    </row>
    <row r="288" spans="1:8" ht="36" customHeight="1" x14ac:dyDescent="0.2">
      <c r="A288" s="8" t="s">
        <v>843</v>
      </c>
      <c r="B288" s="8" t="s">
        <v>392</v>
      </c>
      <c r="C288" s="9" t="s">
        <v>43</v>
      </c>
      <c r="D288" s="10">
        <v>4</v>
      </c>
      <c r="E288" s="11">
        <v>9.25</v>
      </c>
      <c r="F288" s="11">
        <f t="shared" si="20"/>
        <v>11.62</v>
      </c>
      <c r="G288" s="11">
        <f>TRUNC(D288 * F288, 2)</f>
        <v>46.48</v>
      </c>
      <c r="H288" s="12">
        <f t="shared" si="19"/>
        <v>4.3297308786280578E-5</v>
      </c>
    </row>
    <row r="289" spans="1:8" ht="36" customHeight="1" x14ac:dyDescent="0.2">
      <c r="A289" s="8" t="s">
        <v>844</v>
      </c>
      <c r="B289" s="8" t="s">
        <v>394</v>
      </c>
      <c r="C289" s="9" t="s">
        <v>43</v>
      </c>
      <c r="D289" s="10">
        <v>4</v>
      </c>
      <c r="E289" s="11">
        <v>13.84</v>
      </c>
      <c r="F289" s="11">
        <f t="shared" si="20"/>
        <v>17.39</v>
      </c>
      <c r="G289" s="11">
        <f>TRUNC(D289 * F289, 2)</f>
        <v>69.56</v>
      </c>
      <c r="H289" s="12">
        <f t="shared" si="19"/>
        <v>6.4796919087213367E-5</v>
      </c>
    </row>
    <row r="290" spans="1:8" ht="36" customHeight="1" x14ac:dyDescent="0.2">
      <c r="A290" s="8" t="s">
        <v>845</v>
      </c>
      <c r="B290" s="8" t="s">
        <v>396</v>
      </c>
      <c r="C290" s="9" t="s">
        <v>39</v>
      </c>
      <c r="D290" s="10">
        <v>18</v>
      </c>
      <c r="E290" s="11">
        <v>10.63</v>
      </c>
      <c r="F290" s="11">
        <f t="shared" si="20"/>
        <v>13.36</v>
      </c>
      <c r="G290" s="11">
        <f>TRUNC(D290 * F290, 2)</f>
        <v>240.48</v>
      </c>
      <c r="H290" s="12">
        <f t="shared" si="19"/>
        <v>2.2401327058788195E-4</v>
      </c>
    </row>
    <row r="291" spans="1:8" ht="36" customHeight="1" x14ac:dyDescent="0.2">
      <c r="A291" s="8" t="s">
        <v>846</v>
      </c>
      <c r="B291" s="8" t="s">
        <v>379</v>
      </c>
      <c r="C291" s="9" t="s">
        <v>39</v>
      </c>
      <c r="D291" s="10">
        <v>22.7</v>
      </c>
      <c r="E291" s="11">
        <v>17.04</v>
      </c>
      <c r="F291" s="11">
        <f t="shared" si="20"/>
        <v>21.42</v>
      </c>
      <c r="G291" s="11">
        <f>TRUNC(D291 * F291, 2)</f>
        <v>486.23</v>
      </c>
      <c r="H291" s="12">
        <f t="shared" si="19"/>
        <v>4.5293568096284868E-4</v>
      </c>
    </row>
    <row r="292" spans="1:8" ht="36" customHeight="1" x14ac:dyDescent="0.2">
      <c r="A292" s="8" t="s">
        <v>847</v>
      </c>
      <c r="B292" s="8" t="s">
        <v>381</v>
      </c>
      <c r="C292" s="9" t="s">
        <v>39</v>
      </c>
      <c r="D292" s="10">
        <v>4.5</v>
      </c>
      <c r="E292" s="11">
        <v>26.6</v>
      </c>
      <c r="F292" s="11">
        <f t="shared" si="20"/>
        <v>33.43</v>
      </c>
      <c r="G292" s="11">
        <f>TRUNC(D292 * F292, 2)</f>
        <v>150.43</v>
      </c>
      <c r="H292" s="12">
        <f t="shared" si="19"/>
        <v>1.4012939244234483E-4</v>
      </c>
    </row>
    <row r="293" spans="1:8" ht="24" customHeight="1" x14ac:dyDescent="0.2">
      <c r="A293" s="8" t="s">
        <v>848</v>
      </c>
      <c r="B293" s="8" t="s">
        <v>320</v>
      </c>
      <c r="C293" s="9" t="s">
        <v>39</v>
      </c>
      <c r="D293" s="10">
        <v>15.1</v>
      </c>
      <c r="E293" s="11">
        <v>9.41</v>
      </c>
      <c r="F293" s="11">
        <f t="shared" si="20"/>
        <v>11.82</v>
      </c>
      <c r="G293" s="11">
        <f>TRUNC(D293 * F293, 2)</f>
        <v>178.48</v>
      </c>
      <c r="H293" s="12">
        <f t="shared" si="19"/>
        <v>1.6625868485747327E-4</v>
      </c>
    </row>
    <row r="294" spans="1:8" ht="36" customHeight="1" x14ac:dyDescent="0.2">
      <c r="A294" s="8" t="s">
        <v>849</v>
      </c>
      <c r="B294" s="8" t="s">
        <v>322</v>
      </c>
      <c r="C294" s="9" t="s">
        <v>39</v>
      </c>
      <c r="D294" s="10">
        <v>15.1</v>
      </c>
      <c r="E294" s="11">
        <v>9.75</v>
      </c>
      <c r="F294" s="11">
        <f t="shared" si="20"/>
        <v>12.25</v>
      </c>
      <c r="G294" s="11">
        <f>TRUNC(D294 * F294, 2)</f>
        <v>184.97</v>
      </c>
      <c r="H294" s="12">
        <f t="shared" si="19"/>
        <v>1.7230428584764023E-4</v>
      </c>
    </row>
    <row r="295" spans="1:8" ht="36" customHeight="1" x14ac:dyDescent="0.2">
      <c r="A295" s="8" t="s">
        <v>850</v>
      </c>
      <c r="B295" s="8" t="s">
        <v>398</v>
      </c>
      <c r="C295" s="9" t="s">
        <v>43</v>
      </c>
      <c r="D295" s="10">
        <v>6</v>
      </c>
      <c r="E295" s="11">
        <v>6.27</v>
      </c>
      <c r="F295" s="11">
        <f t="shared" si="20"/>
        <v>7.88</v>
      </c>
      <c r="G295" s="11">
        <f>TRUNC(D295 * F295, 2)</f>
        <v>47.28</v>
      </c>
      <c r="H295" s="12">
        <f t="shared" si="19"/>
        <v>4.4042529247318113E-5</v>
      </c>
    </row>
    <row r="296" spans="1:8" ht="24" customHeight="1" x14ac:dyDescent="0.2">
      <c r="A296" s="4" t="s">
        <v>851</v>
      </c>
      <c r="B296" s="4" t="s">
        <v>399</v>
      </c>
      <c r="C296" s="4"/>
      <c r="D296" s="5"/>
      <c r="E296" s="4"/>
      <c r="F296" s="4"/>
      <c r="G296" s="6">
        <f>SUM(G297:G307)</f>
        <v>15800.77</v>
      </c>
      <c r="H296" s="7">
        <f t="shared" si="19"/>
        <v>1.4718821380184995E-2</v>
      </c>
    </row>
    <row r="297" spans="1:8" ht="60" customHeight="1" x14ac:dyDescent="0.2">
      <c r="A297" s="8" t="s">
        <v>852</v>
      </c>
      <c r="B297" s="8" t="s">
        <v>401</v>
      </c>
      <c r="C297" s="9" t="s">
        <v>43</v>
      </c>
      <c r="D297" s="10">
        <v>1</v>
      </c>
      <c r="E297" s="11">
        <v>677.77</v>
      </c>
      <c r="F297" s="11">
        <f t="shared" ref="F297:F307" si="21">TRUNC(E297 * (1 + 25.71 / 100), 2)</f>
        <v>852.02</v>
      </c>
      <c r="G297" s="11">
        <f>TRUNC(D297 * F297, 2)</f>
        <v>852.02</v>
      </c>
      <c r="H297" s="12">
        <f t="shared" si="19"/>
        <v>7.9367842151649697E-4</v>
      </c>
    </row>
    <row r="298" spans="1:8" ht="60" customHeight="1" x14ac:dyDescent="0.2">
      <c r="A298" s="8" t="s">
        <v>853</v>
      </c>
      <c r="B298" s="8" t="s">
        <v>403</v>
      </c>
      <c r="C298" s="9" t="s">
        <v>43</v>
      </c>
      <c r="D298" s="10">
        <v>2</v>
      </c>
      <c r="E298" s="11">
        <v>959.97</v>
      </c>
      <c r="F298" s="11">
        <f t="shared" si="21"/>
        <v>1206.77</v>
      </c>
      <c r="G298" s="11">
        <f>TRUNC(D298 * F298, 2)</f>
        <v>2413.54</v>
      </c>
      <c r="H298" s="12">
        <f t="shared" si="19"/>
        <v>2.2482742394156546E-3</v>
      </c>
    </row>
    <row r="299" spans="1:8" ht="36" customHeight="1" x14ac:dyDescent="0.2">
      <c r="A299" s="8" t="s">
        <v>854</v>
      </c>
      <c r="B299" s="8" t="s">
        <v>405</v>
      </c>
      <c r="C299" s="9" t="s">
        <v>43</v>
      </c>
      <c r="D299" s="10">
        <v>5</v>
      </c>
      <c r="E299" s="11">
        <v>65.77</v>
      </c>
      <c r="F299" s="11">
        <f t="shared" si="21"/>
        <v>82.67</v>
      </c>
      <c r="G299" s="11">
        <f>TRUNC(D299 * F299, 2)</f>
        <v>413.35</v>
      </c>
      <c r="H299" s="12">
        <f t="shared" si="19"/>
        <v>3.8504609696232955E-4</v>
      </c>
    </row>
    <row r="300" spans="1:8" ht="36" customHeight="1" x14ac:dyDescent="0.2">
      <c r="A300" s="8" t="s">
        <v>855</v>
      </c>
      <c r="B300" s="8" t="s">
        <v>407</v>
      </c>
      <c r="C300" s="9" t="s">
        <v>43</v>
      </c>
      <c r="D300" s="10">
        <v>4</v>
      </c>
      <c r="E300" s="11">
        <v>38.74</v>
      </c>
      <c r="F300" s="11">
        <f t="shared" si="21"/>
        <v>48.7</v>
      </c>
      <c r="G300" s="11">
        <f>TRUNC(D300 * F300, 2)</f>
        <v>194.8</v>
      </c>
      <c r="H300" s="12">
        <f t="shared" si="19"/>
        <v>1.8146118226263893E-4</v>
      </c>
    </row>
    <row r="301" spans="1:8" ht="36" customHeight="1" x14ac:dyDescent="0.2">
      <c r="A301" s="8" t="s">
        <v>856</v>
      </c>
      <c r="B301" s="8" t="s">
        <v>409</v>
      </c>
      <c r="C301" s="9" t="s">
        <v>43</v>
      </c>
      <c r="D301" s="10">
        <v>6</v>
      </c>
      <c r="E301" s="11">
        <v>27.11</v>
      </c>
      <c r="F301" s="11">
        <f t="shared" si="21"/>
        <v>34.07</v>
      </c>
      <c r="G301" s="11">
        <f>TRUNC(D301 * F301, 2)</f>
        <v>204.42</v>
      </c>
      <c r="H301" s="12">
        <f t="shared" si="19"/>
        <v>1.9042245830661522E-4</v>
      </c>
    </row>
    <row r="302" spans="1:8" ht="36" customHeight="1" x14ac:dyDescent="0.2">
      <c r="A302" s="8" t="s">
        <v>857</v>
      </c>
      <c r="B302" s="8" t="s">
        <v>411</v>
      </c>
      <c r="C302" s="9" t="s">
        <v>43</v>
      </c>
      <c r="D302" s="10">
        <v>4</v>
      </c>
      <c r="E302" s="11">
        <v>81.319999999999993</v>
      </c>
      <c r="F302" s="11">
        <f t="shared" si="21"/>
        <v>102.22</v>
      </c>
      <c r="G302" s="11">
        <f>TRUNC(D302 * F302, 2)</f>
        <v>408.88</v>
      </c>
      <c r="H302" s="12">
        <f t="shared" si="19"/>
        <v>3.8088217763628234E-4</v>
      </c>
    </row>
    <row r="303" spans="1:8" ht="48" customHeight="1" x14ac:dyDescent="0.2">
      <c r="A303" s="8" t="s">
        <v>858</v>
      </c>
      <c r="B303" s="8" t="s">
        <v>413</v>
      </c>
      <c r="C303" s="9" t="s">
        <v>43</v>
      </c>
      <c r="D303" s="10">
        <v>1</v>
      </c>
      <c r="E303" s="11">
        <v>90.17</v>
      </c>
      <c r="F303" s="11">
        <f t="shared" si="21"/>
        <v>113.35</v>
      </c>
      <c r="G303" s="11">
        <f>TRUNC(D303 * F303, 2)</f>
        <v>113.35</v>
      </c>
      <c r="H303" s="12">
        <f t="shared" si="19"/>
        <v>1.0558842407325524E-4</v>
      </c>
    </row>
    <row r="304" spans="1:8" ht="36" customHeight="1" x14ac:dyDescent="0.2">
      <c r="A304" s="8" t="s">
        <v>859</v>
      </c>
      <c r="B304" s="8" t="s">
        <v>415</v>
      </c>
      <c r="C304" s="9" t="s">
        <v>39</v>
      </c>
      <c r="D304" s="10">
        <f>37.4-(2*3.7)</f>
        <v>30</v>
      </c>
      <c r="E304" s="11">
        <v>70.19</v>
      </c>
      <c r="F304" s="11">
        <f t="shared" si="21"/>
        <v>88.23</v>
      </c>
      <c r="G304" s="11">
        <f>TRUNC(D304 * F304, 2)</f>
        <v>2646.9</v>
      </c>
      <c r="H304" s="12">
        <f t="shared" si="19"/>
        <v>2.4656550479003024E-3</v>
      </c>
    </row>
    <row r="305" spans="1:8" ht="36" customHeight="1" x14ac:dyDescent="0.2">
      <c r="A305" s="8" t="s">
        <v>860</v>
      </c>
      <c r="B305" s="8" t="s">
        <v>417</v>
      </c>
      <c r="C305" s="9" t="s">
        <v>39</v>
      </c>
      <c r="D305" s="10">
        <f>63.3-9.52</f>
        <v>53.78</v>
      </c>
      <c r="E305" s="11">
        <v>102.04</v>
      </c>
      <c r="F305" s="11">
        <f t="shared" si="21"/>
        <v>128.27000000000001</v>
      </c>
      <c r="G305" s="11">
        <f>TRUNC(D305 * F305, 2)</f>
        <v>6898.36</v>
      </c>
      <c r="H305" s="12">
        <f t="shared" si="19"/>
        <v>6.4259987745035815E-3</v>
      </c>
    </row>
    <row r="306" spans="1:8" ht="24" customHeight="1" x14ac:dyDescent="0.2">
      <c r="A306" s="8" t="s">
        <v>861</v>
      </c>
      <c r="B306" s="8" t="s">
        <v>324</v>
      </c>
      <c r="C306" s="9" t="s">
        <v>54</v>
      </c>
      <c r="D306" s="10">
        <v>13.67</v>
      </c>
      <c r="E306" s="11">
        <v>59.97</v>
      </c>
      <c r="F306" s="11">
        <f t="shared" si="21"/>
        <v>75.38</v>
      </c>
      <c r="G306" s="11">
        <f>TRUNC(D306 * F306, 2)</f>
        <v>1030.44</v>
      </c>
      <c r="H306" s="12">
        <f t="shared" si="19"/>
        <v>9.5988121483939247E-4</v>
      </c>
    </row>
    <row r="307" spans="1:8" ht="24" customHeight="1" x14ac:dyDescent="0.2">
      <c r="A307" s="8" t="s">
        <v>862</v>
      </c>
      <c r="B307" s="8" t="s">
        <v>68</v>
      </c>
      <c r="C307" s="9" t="s">
        <v>54</v>
      </c>
      <c r="D307" s="10">
        <v>13.67</v>
      </c>
      <c r="E307" s="11">
        <v>36.36</v>
      </c>
      <c r="F307" s="11">
        <f t="shared" si="21"/>
        <v>45.7</v>
      </c>
      <c r="G307" s="11">
        <f>TRUNC(D307 * F307, 2)</f>
        <v>624.71</v>
      </c>
      <c r="H307" s="12">
        <f t="shared" si="19"/>
        <v>5.8193334276844533E-4</v>
      </c>
    </row>
    <row r="308" spans="1:8" ht="24" customHeight="1" x14ac:dyDescent="0.2">
      <c r="A308" s="4" t="s">
        <v>863</v>
      </c>
      <c r="B308" s="4" t="s">
        <v>418</v>
      </c>
      <c r="C308" s="4"/>
      <c r="D308" s="5"/>
      <c r="E308" s="4"/>
      <c r="F308" s="4"/>
      <c r="G308" s="6">
        <f>SUM(G309:G326)</f>
        <v>2003.92</v>
      </c>
      <c r="H308" s="7">
        <f t="shared" si="19"/>
        <v>1.8667027328529127E-3</v>
      </c>
    </row>
    <row r="309" spans="1:8" ht="48" customHeight="1" x14ac:dyDescent="0.2">
      <c r="A309" s="8" t="s">
        <v>864</v>
      </c>
      <c r="B309" s="8" t="s">
        <v>420</v>
      </c>
      <c r="C309" s="9" t="s">
        <v>43</v>
      </c>
      <c r="D309" s="10">
        <v>3</v>
      </c>
      <c r="E309" s="11">
        <v>17.12</v>
      </c>
      <c r="F309" s="11">
        <f t="shared" ref="F309:F326" si="22">TRUNC(E309 * (1 + 25.71 / 100), 2)</f>
        <v>21.52</v>
      </c>
      <c r="G309" s="11">
        <f>TRUNC(D309 * F309, 2)</f>
        <v>64.56</v>
      </c>
      <c r="H309" s="12">
        <f t="shared" si="19"/>
        <v>6.0139291205728789E-5</v>
      </c>
    </row>
    <row r="310" spans="1:8" ht="48" customHeight="1" x14ac:dyDescent="0.2">
      <c r="A310" s="8" t="s">
        <v>865</v>
      </c>
      <c r="B310" s="8" t="s">
        <v>422</v>
      </c>
      <c r="C310" s="9" t="s">
        <v>43</v>
      </c>
      <c r="D310" s="10">
        <v>3</v>
      </c>
      <c r="E310" s="11">
        <v>31.8</v>
      </c>
      <c r="F310" s="11">
        <f t="shared" si="22"/>
        <v>39.97</v>
      </c>
      <c r="G310" s="11">
        <f>TRUNC(D310 * F310, 2)</f>
        <v>119.91</v>
      </c>
      <c r="H310" s="12">
        <f t="shared" si="19"/>
        <v>1.11699231853763E-4</v>
      </c>
    </row>
    <row r="311" spans="1:8" ht="48" customHeight="1" x14ac:dyDescent="0.2">
      <c r="A311" s="8" t="s">
        <v>866</v>
      </c>
      <c r="B311" s="8" t="s">
        <v>349</v>
      </c>
      <c r="C311" s="9" t="s">
        <v>43</v>
      </c>
      <c r="D311" s="10">
        <v>12</v>
      </c>
      <c r="E311" s="11">
        <v>8.86</v>
      </c>
      <c r="F311" s="11">
        <f t="shared" si="22"/>
        <v>11.13</v>
      </c>
      <c r="G311" s="11">
        <f>TRUNC(D311 * F311, 2)</f>
        <v>133.56</v>
      </c>
      <c r="H311" s="12">
        <f t="shared" si="19"/>
        <v>1.2441455597021587E-4</v>
      </c>
    </row>
    <row r="312" spans="1:8" ht="48" customHeight="1" x14ac:dyDescent="0.2">
      <c r="A312" s="8" t="s">
        <v>867</v>
      </c>
      <c r="B312" s="8" t="s">
        <v>424</v>
      </c>
      <c r="C312" s="9" t="s">
        <v>43</v>
      </c>
      <c r="D312" s="10">
        <v>6</v>
      </c>
      <c r="E312" s="11">
        <v>17.25</v>
      </c>
      <c r="F312" s="11">
        <f t="shared" si="22"/>
        <v>21.68</v>
      </c>
      <c r="G312" s="11">
        <f>TRUNC(D312 * F312, 2)</f>
        <v>130.08000000000001</v>
      </c>
      <c r="H312" s="12">
        <f t="shared" si="19"/>
        <v>1.2117284696470262E-4</v>
      </c>
    </row>
    <row r="313" spans="1:8" ht="48" customHeight="1" x14ac:dyDescent="0.2">
      <c r="A313" s="8" t="s">
        <v>868</v>
      </c>
      <c r="B313" s="8" t="s">
        <v>426</v>
      </c>
      <c r="C313" s="9" t="s">
        <v>43</v>
      </c>
      <c r="D313" s="10">
        <v>6</v>
      </c>
      <c r="E313" s="11">
        <v>8.09</v>
      </c>
      <c r="F313" s="11">
        <f t="shared" si="22"/>
        <v>10.16</v>
      </c>
      <c r="G313" s="11">
        <f>TRUNC(D313 * F313, 2)</f>
        <v>60.96</v>
      </c>
      <c r="H313" s="12">
        <f t="shared" si="19"/>
        <v>5.6785799131059895E-5</v>
      </c>
    </row>
    <row r="314" spans="1:8" ht="48" customHeight="1" x14ac:dyDescent="0.2">
      <c r="A314" s="8" t="s">
        <v>869</v>
      </c>
      <c r="B314" s="8" t="s">
        <v>428</v>
      </c>
      <c r="C314" s="9" t="s">
        <v>43</v>
      </c>
      <c r="D314" s="10">
        <v>1</v>
      </c>
      <c r="E314" s="11">
        <v>16.149999999999999</v>
      </c>
      <c r="F314" s="11">
        <f t="shared" si="22"/>
        <v>20.3</v>
      </c>
      <c r="G314" s="11">
        <f>TRUNC(D314 * F314, 2)</f>
        <v>20.3</v>
      </c>
      <c r="H314" s="12">
        <f t="shared" si="19"/>
        <v>1.8909969198827363E-5</v>
      </c>
    </row>
    <row r="315" spans="1:8" ht="48" customHeight="1" x14ac:dyDescent="0.2">
      <c r="A315" s="8" t="s">
        <v>870</v>
      </c>
      <c r="B315" s="8" t="s">
        <v>430</v>
      </c>
      <c r="C315" s="9" t="s">
        <v>43</v>
      </c>
      <c r="D315" s="10">
        <v>1</v>
      </c>
      <c r="E315" s="11">
        <v>20.29</v>
      </c>
      <c r="F315" s="11">
        <f t="shared" si="22"/>
        <v>25.5</v>
      </c>
      <c r="G315" s="11">
        <f>TRUNC(D315 * F315, 2)</f>
        <v>25.5</v>
      </c>
      <c r="H315" s="12">
        <f t="shared" si="19"/>
        <v>2.3753902195571314E-5</v>
      </c>
    </row>
    <row r="316" spans="1:8" ht="48" customHeight="1" x14ac:dyDescent="0.2">
      <c r="A316" s="8" t="s">
        <v>871</v>
      </c>
      <c r="B316" s="8" t="s">
        <v>365</v>
      </c>
      <c r="C316" s="9" t="s">
        <v>43</v>
      </c>
      <c r="D316" s="10">
        <v>2</v>
      </c>
      <c r="E316" s="11">
        <v>40.659999999999997</v>
      </c>
      <c r="F316" s="11">
        <f t="shared" si="22"/>
        <v>51.11</v>
      </c>
      <c r="G316" s="11">
        <f>TRUNC(D316 * F316, 2)</f>
        <v>102.22</v>
      </c>
      <c r="H316" s="12">
        <f t="shared" si="19"/>
        <v>9.5220544409070585E-5</v>
      </c>
    </row>
    <row r="317" spans="1:8" ht="48" customHeight="1" x14ac:dyDescent="0.2">
      <c r="A317" s="8" t="s">
        <v>872</v>
      </c>
      <c r="B317" s="8" t="s">
        <v>432</v>
      </c>
      <c r="C317" s="9" t="s">
        <v>43</v>
      </c>
      <c r="D317" s="10">
        <v>1</v>
      </c>
      <c r="E317" s="11">
        <v>35.01</v>
      </c>
      <c r="F317" s="11">
        <f t="shared" si="22"/>
        <v>44.01</v>
      </c>
      <c r="G317" s="11">
        <f>TRUNC(D317 * F317, 2)</f>
        <v>44.01</v>
      </c>
      <c r="H317" s="12">
        <f t="shared" si="19"/>
        <v>4.0996440612827194E-5</v>
      </c>
    </row>
    <row r="318" spans="1:8" ht="48" customHeight="1" x14ac:dyDescent="0.2">
      <c r="A318" s="8" t="s">
        <v>873</v>
      </c>
      <c r="B318" s="8" t="s">
        <v>434</v>
      </c>
      <c r="C318" s="9" t="s">
        <v>43</v>
      </c>
      <c r="D318" s="10">
        <v>19</v>
      </c>
      <c r="E318" s="11">
        <v>8.23</v>
      </c>
      <c r="F318" s="11">
        <f t="shared" si="22"/>
        <v>10.34</v>
      </c>
      <c r="G318" s="11">
        <f>TRUNC(D318 * F318, 2)</f>
        <v>196.46</v>
      </c>
      <c r="H318" s="12">
        <f t="shared" si="19"/>
        <v>1.830075147192918E-4</v>
      </c>
    </row>
    <row r="319" spans="1:8" ht="48" customHeight="1" x14ac:dyDescent="0.2">
      <c r="A319" s="8" t="s">
        <v>874</v>
      </c>
      <c r="B319" s="8" t="s">
        <v>436</v>
      </c>
      <c r="C319" s="9" t="s">
        <v>43</v>
      </c>
      <c r="D319" s="10">
        <v>12</v>
      </c>
      <c r="E319" s="11">
        <v>14.16</v>
      </c>
      <c r="F319" s="11">
        <f t="shared" si="22"/>
        <v>17.8</v>
      </c>
      <c r="G319" s="11">
        <f>TRUNC(D319 * F319, 2)</f>
        <v>213.6</v>
      </c>
      <c r="H319" s="12">
        <f t="shared" si="19"/>
        <v>1.989738630970209E-4</v>
      </c>
    </row>
    <row r="320" spans="1:8" ht="36" customHeight="1" x14ac:dyDescent="0.2">
      <c r="A320" s="8" t="s">
        <v>875</v>
      </c>
      <c r="B320" s="8" t="s">
        <v>438</v>
      </c>
      <c r="C320" s="9" t="s">
        <v>43</v>
      </c>
      <c r="D320" s="10">
        <v>1</v>
      </c>
      <c r="E320" s="11">
        <v>17.7</v>
      </c>
      <c r="F320" s="11">
        <f t="shared" si="22"/>
        <v>22.25</v>
      </c>
      <c r="G320" s="11">
        <f>TRUNC(D320 * F320, 2)</f>
        <v>22.25</v>
      </c>
      <c r="H320" s="12">
        <f t="shared" si="19"/>
        <v>2.0726444072606345E-5</v>
      </c>
    </row>
    <row r="321" spans="1:8" ht="36" customHeight="1" x14ac:dyDescent="0.2">
      <c r="A321" s="8" t="s">
        <v>876</v>
      </c>
      <c r="B321" s="8" t="s">
        <v>440</v>
      </c>
      <c r="C321" s="9" t="s">
        <v>43</v>
      </c>
      <c r="D321" s="10">
        <v>1</v>
      </c>
      <c r="E321" s="11">
        <v>51.89</v>
      </c>
      <c r="F321" s="11">
        <f t="shared" si="22"/>
        <v>65.23</v>
      </c>
      <c r="G321" s="11">
        <f>TRUNC(D321 * F321, 2)</f>
        <v>65.23</v>
      </c>
      <c r="H321" s="12">
        <f t="shared" si="19"/>
        <v>6.0763413341847722E-5</v>
      </c>
    </row>
    <row r="322" spans="1:8" ht="36" customHeight="1" x14ac:dyDescent="0.2">
      <c r="A322" s="8" t="s">
        <v>877</v>
      </c>
      <c r="B322" s="8" t="s">
        <v>442</v>
      </c>
      <c r="C322" s="9" t="s">
        <v>43</v>
      </c>
      <c r="D322" s="10">
        <v>4</v>
      </c>
      <c r="E322" s="11">
        <v>18.100000000000001</v>
      </c>
      <c r="F322" s="11">
        <f t="shared" si="22"/>
        <v>22.75</v>
      </c>
      <c r="G322" s="11">
        <f>TRUNC(D322 * F322, 2)</f>
        <v>91</v>
      </c>
      <c r="H322" s="12">
        <f t="shared" si="19"/>
        <v>8.4768827443019198E-5</v>
      </c>
    </row>
    <row r="323" spans="1:8" ht="36" customHeight="1" x14ac:dyDescent="0.2">
      <c r="A323" s="8" t="s">
        <v>878</v>
      </c>
      <c r="B323" s="8" t="s">
        <v>444</v>
      </c>
      <c r="C323" s="9" t="s">
        <v>43</v>
      </c>
      <c r="D323" s="10">
        <v>1</v>
      </c>
      <c r="E323" s="11">
        <v>74.81</v>
      </c>
      <c r="F323" s="11">
        <f t="shared" si="22"/>
        <v>94.04</v>
      </c>
      <c r="G323" s="11">
        <f>TRUNC(D323 * F323, 2)</f>
        <v>94.04</v>
      </c>
      <c r="H323" s="12">
        <f t="shared" si="19"/>
        <v>8.7600665194961832E-5</v>
      </c>
    </row>
    <row r="324" spans="1:8" ht="24" customHeight="1" x14ac:dyDescent="0.2">
      <c r="A324" s="8" t="s">
        <v>879</v>
      </c>
      <c r="B324" s="8" t="s">
        <v>446</v>
      </c>
      <c r="C324" s="9" t="s">
        <v>312</v>
      </c>
      <c r="D324" s="10">
        <v>1</v>
      </c>
      <c r="E324" s="11">
        <v>15.17</v>
      </c>
      <c r="F324" s="11">
        <f t="shared" si="22"/>
        <v>19.07</v>
      </c>
      <c r="G324" s="11">
        <f>TRUNC(D324 * F324, 2)</f>
        <v>19.07</v>
      </c>
      <c r="H324" s="12">
        <f t="shared" si="19"/>
        <v>1.7764192739982155E-5</v>
      </c>
    </row>
    <row r="325" spans="1:8" ht="36" customHeight="1" x14ac:dyDescent="0.2">
      <c r="A325" s="8" t="s">
        <v>880</v>
      </c>
      <c r="B325" s="8" t="s">
        <v>448</v>
      </c>
      <c r="C325" s="9" t="s">
        <v>39</v>
      </c>
      <c r="D325" s="10">
        <v>17.100000000000001</v>
      </c>
      <c r="E325" s="11">
        <v>13.99</v>
      </c>
      <c r="F325" s="11">
        <f t="shared" si="22"/>
        <v>17.579999999999998</v>
      </c>
      <c r="G325" s="11">
        <f>TRUNC(D325 * F325, 2)</f>
        <v>300.61</v>
      </c>
      <c r="H325" s="12">
        <f t="shared" ref="H325:H388" si="23">G325 / 1073507.83</f>
        <v>2.8002590349061543E-4</v>
      </c>
    </row>
    <row r="326" spans="1:8" ht="36" customHeight="1" x14ac:dyDescent="0.2">
      <c r="A326" s="8" t="s">
        <v>881</v>
      </c>
      <c r="B326" s="8" t="s">
        <v>450</v>
      </c>
      <c r="C326" s="9" t="s">
        <v>39</v>
      </c>
      <c r="D326" s="10">
        <v>10.8</v>
      </c>
      <c r="E326" s="11">
        <v>22.14</v>
      </c>
      <c r="F326" s="11">
        <f t="shared" si="22"/>
        <v>27.83</v>
      </c>
      <c r="G326" s="11">
        <f>TRUNC(D326 * F326, 2)</f>
        <v>300.56</v>
      </c>
      <c r="H326" s="12">
        <f t="shared" si="23"/>
        <v>2.7997932721180059E-4</v>
      </c>
    </row>
    <row r="327" spans="1:8" ht="24" customHeight="1" x14ac:dyDescent="0.2">
      <c r="A327" s="4">
        <v>14</v>
      </c>
      <c r="B327" s="4" t="s">
        <v>451</v>
      </c>
      <c r="C327" s="4"/>
      <c r="D327" s="5"/>
      <c r="E327" s="4"/>
      <c r="F327" s="4"/>
      <c r="G327" s="6">
        <f>G328+G329+G336+G346+G352+G363</f>
        <v>41108.21</v>
      </c>
      <c r="H327" s="7">
        <f t="shared" si="23"/>
        <v>3.8293349010784579E-2</v>
      </c>
    </row>
    <row r="328" spans="1:8" ht="60" customHeight="1" x14ac:dyDescent="0.2">
      <c r="A328" s="8" t="s">
        <v>882</v>
      </c>
      <c r="B328" s="8" t="s">
        <v>453</v>
      </c>
      <c r="C328" s="9" t="s">
        <v>43</v>
      </c>
      <c r="D328" s="10">
        <v>1</v>
      </c>
      <c r="E328" s="11">
        <v>5474.32</v>
      </c>
      <c r="F328" s="11">
        <f>TRUNC(E328 * (1 + 25.71 / 100), 2)</f>
        <v>6881.76</v>
      </c>
      <c r="G328" s="11">
        <f>TRUNC(D328 * F328, 2)</f>
        <v>6881.76</v>
      </c>
      <c r="H328" s="12">
        <f t="shared" si="23"/>
        <v>6.4105354499370531E-3</v>
      </c>
    </row>
    <row r="329" spans="1:8" ht="24" customHeight="1" x14ac:dyDescent="0.2">
      <c r="A329" s="4" t="s">
        <v>883</v>
      </c>
      <c r="B329" s="4" t="s">
        <v>454</v>
      </c>
      <c r="C329" s="4"/>
      <c r="D329" s="5"/>
      <c r="E329" s="4"/>
      <c r="F329" s="4"/>
      <c r="G329" s="6">
        <f>SUM(G330:G335)</f>
        <v>1290.45</v>
      </c>
      <c r="H329" s="7">
        <f t="shared" si="23"/>
        <v>1.2020871799323532E-3</v>
      </c>
    </row>
    <row r="330" spans="1:8" ht="36" customHeight="1" x14ac:dyDescent="0.2">
      <c r="A330" s="8" t="s">
        <v>884</v>
      </c>
      <c r="B330" s="8" t="s">
        <v>456</v>
      </c>
      <c r="C330" s="9" t="s">
        <v>43</v>
      </c>
      <c r="D330" s="10">
        <v>1</v>
      </c>
      <c r="E330" s="11">
        <v>212.62</v>
      </c>
      <c r="F330" s="11">
        <f t="shared" ref="F330:F335" si="24">TRUNC(E330 * (1 + 25.71 / 100), 2)</f>
        <v>267.27999999999997</v>
      </c>
      <c r="G330" s="11">
        <f>TRUNC(D330 * F330, 2)</f>
        <v>267.27999999999997</v>
      </c>
      <c r="H330" s="12">
        <f t="shared" si="23"/>
        <v>2.4897815603263924E-4</v>
      </c>
    </row>
    <row r="331" spans="1:8" ht="24" customHeight="1" x14ac:dyDescent="0.2">
      <c r="A331" s="8" t="s">
        <v>885</v>
      </c>
      <c r="B331" s="8" t="s">
        <v>458</v>
      </c>
      <c r="C331" s="9" t="s">
        <v>43</v>
      </c>
      <c r="D331" s="10">
        <v>1</v>
      </c>
      <c r="E331" s="11">
        <v>208.56</v>
      </c>
      <c r="F331" s="11">
        <f t="shared" si="24"/>
        <v>262.18</v>
      </c>
      <c r="G331" s="11">
        <f>TRUNC(D331 * F331, 2)</f>
        <v>262.18</v>
      </c>
      <c r="H331" s="12">
        <f t="shared" si="23"/>
        <v>2.44227375593525E-4</v>
      </c>
    </row>
    <row r="332" spans="1:8" ht="24" customHeight="1" x14ac:dyDescent="0.2">
      <c r="A332" s="8" t="s">
        <v>886</v>
      </c>
      <c r="B332" s="8" t="s">
        <v>460</v>
      </c>
      <c r="C332" s="9" t="s">
        <v>43</v>
      </c>
      <c r="D332" s="10">
        <v>7</v>
      </c>
      <c r="E332" s="11">
        <v>11.28</v>
      </c>
      <c r="F332" s="11">
        <f t="shared" si="24"/>
        <v>14.18</v>
      </c>
      <c r="G332" s="11">
        <f>TRUNC(D332 * F332, 2)</f>
        <v>99.26</v>
      </c>
      <c r="H332" s="12">
        <f t="shared" si="23"/>
        <v>9.2463228703231726E-5</v>
      </c>
    </row>
    <row r="333" spans="1:8" ht="24" customHeight="1" x14ac:dyDescent="0.2">
      <c r="A333" s="8" t="s">
        <v>887</v>
      </c>
      <c r="B333" s="8" t="s">
        <v>462</v>
      </c>
      <c r="C333" s="9" t="s">
        <v>43</v>
      </c>
      <c r="D333" s="10">
        <v>1</v>
      </c>
      <c r="E333" s="11">
        <v>11.71</v>
      </c>
      <c r="F333" s="11">
        <f t="shared" si="24"/>
        <v>14.72</v>
      </c>
      <c r="G333" s="11">
        <f>TRUNC(D333 * F333, 2)</f>
        <v>14.72</v>
      </c>
      <c r="H333" s="12">
        <f t="shared" si="23"/>
        <v>1.3712056483090579E-5</v>
      </c>
    </row>
    <row r="334" spans="1:8" ht="24" customHeight="1" x14ac:dyDescent="0.2">
      <c r="A334" s="8" t="s">
        <v>888</v>
      </c>
      <c r="B334" s="8" t="s">
        <v>464</v>
      </c>
      <c r="C334" s="9" t="s">
        <v>43</v>
      </c>
      <c r="D334" s="10">
        <v>6</v>
      </c>
      <c r="E334" s="11">
        <v>57.99</v>
      </c>
      <c r="F334" s="11">
        <f t="shared" si="24"/>
        <v>72.89</v>
      </c>
      <c r="G334" s="11">
        <f>TRUNC(D334 * F334, 2)</f>
        <v>437.34</v>
      </c>
      <c r="H334" s="12">
        <f t="shared" si="23"/>
        <v>4.0739339553769248E-4</v>
      </c>
    </row>
    <row r="335" spans="1:8" ht="24" customHeight="1" x14ac:dyDescent="0.2">
      <c r="A335" s="8" t="s">
        <v>889</v>
      </c>
      <c r="B335" s="8" t="s">
        <v>466</v>
      </c>
      <c r="C335" s="9" t="s">
        <v>43</v>
      </c>
      <c r="D335" s="10">
        <v>1</v>
      </c>
      <c r="E335" s="11">
        <v>166.79</v>
      </c>
      <c r="F335" s="11">
        <f t="shared" si="24"/>
        <v>209.67</v>
      </c>
      <c r="G335" s="11">
        <f>TRUNC(D335 * F335, 2)</f>
        <v>209.67</v>
      </c>
      <c r="H335" s="12">
        <f t="shared" si="23"/>
        <v>1.9531296758217403E-4</v>
      </c>
    </row>
    <row r="336" spans="1:8" ht="24" customHeight="1" x14ac:dyDescent="0.2">
      <c r="A336" s="4" t="s">
        <v>890</v>
      </c>
      <c r="B336" s="4" t="s">
        <v>467</v>
      </c>
      <c r="C336" s="4"/>
      <c r="D336" s="5"/>
      <c r="E336" s="4"/>
      <c r="F336" s="4"/>
      <c r="G336" s="6">
        <f>SUM(G337:G345)</f>
        <v>5528.7999999999993</v>
      </c>
      <c r="H336" s="7">
        <f t="shared" si="23"/>
        <v>5.1502186062303791E-3</v>
      </c>
    </row>
    <row r="337" spans="1:8" ht="24" customHeight="1" x14ac:dyDescent="0.2">
      <c r="A337" s="8" t="s">
        <v>891</v>
      </c>
      <c r="B337" s="8" t="s">
        <v>469</v>
      </c>
      <c r="C337" s="9" t="s">
        <v>39</v>
      </c>
      <c r="D337" s="10">
        <v>79.599999999999994</v>
      </c>
      <c r="E337" s="11">
        <v>4.72</v>
      </c>
      <c r="F337" s="11">
        <f t="shared" ref="F337:F345" si="25">TRUNC(E337 * (1 + 25.71 / 100), 2)</f>
        <v>5.93</v>
      </c>
      <c r="G337" s="11">
        <f>TRUNC(D337 * F337, 2)</f>
        <v>472.02</v>
      </c>
      <c r="H337" s="12">
        <f t="shared" si="23"/>
        <v>4.3969870252366948E-4</v>
      </c>
    </row>
    <row r="338" spans="1:8" ht="24" customHeight="1" x14ac:dyDescent="0.2">
      <c r="A338" s="8" t="s">
        <v>892</v>
      </c>
      <c r="B338" s="8" t="s">
        <v>471</v>
      </c>
      <c r="C338" s="9" t="s">
        <v>43</v>
      </c>
      <c r="D338" s="10">
        <v>38</v>
      </c>
      <c r="E338" s="11">
        <v>3.02</v>
      </c>
      <c r="F338" s="11">
        <f t="shared" si="25"/>
        <v>3.79</v>
      </c>
      <c r="G338" s="11">
        <f>TRUNC(D338 * F338, 2)</f>
        <v>144.02000000000001</v>
      </c>
      <c r="H338" s="12">
        <f t="shared" si="23"/>
        <v>1.3415831349828161E-4</v>
      </c>
    </row>
    <row r="339" spans="1:8" ht="36" customHeight="1" x14ac:dyDescent="0.2">
      <c r="A339" s="8" t="s">
        <v>893</v>
      </c>
      <c r="B339" s="8" t="s">
        <v>322</v>
      </c>
      <c r="C339" s="9" t="s">
        <v>39</v>
      </c>
      <c r="D339" s="10">
        <v>79.599999999999994</v>
      </c>
      <c r="E339" s="11">
        <v>9.75</v>
      </c>
      <c r="F339" s="11">
        <f t="shared" si="25"/>
        <v>12.25</v>
      </c>
      <c r="G339" s="11">
        <f>TRUNC(D339 * F339, 2)</f>
        <v>975.1</v>
      </c>
      <c r="H339" s="12">
        <f t="shared" si="23"/>
        <v>9.0833058944712116E-4</v>
      </c>
    </row>
    <row r="340" spans="1:8" ht="36" customHeight="1" x14ac:dyDescent="0.2">
      <c r="A340" s="8" t="s">
        <v>894</v>
      </c>
      <c r="B340" s="8" t="s">
        <v>473</v>
      </c>
      <c r="C340" s="9" t="s">
        <v>39</v>
      </c>
      <c r="D340" s="10">
        <v>282.39999999999998</v>
      </c>
      <c r="E340" s="11">
        <v>7.18</v>
      </c>
      <c r="F340" s="11">
        <f t="shared" si="25"/>
        <v>9.02</v>
      </c>
      <c r="G340" s="11">
        <f>TRUNC(D340 * F340, 2)</f>
        <v>2547.2399999999998</v>
      </c>
      <c r="H340" s="12">
        <f t="shared" si="23"/>
        <v>2.3728192089665519E-3</v>
      </c>
    </row>
    <row r="341" spans="1:8" ht="36" customHeight="1" x14ac:dyDescent="0.2">
      <c r="A341" s="8" t="s">
        <v>895</v>
      </c>
      <c r="B341" s="8" t="s">
        <v>475</v>
      </c>
      <c r="C341" s="9" t="s">
        <v>39</v>
      </c>
      <c r="D341" s="10">
        <v>54.1</v>
      </c>
      <c r="E341" s="11">
        <v>6.16</v>
      </c>
      <c r="F341" s="11">
        <f t="shared" si="25"/>
        <v>7.74</v>
      </c>
      <c r="G341" s="11">
        <f>TRUNC(D341 * F341, 2)</f>
        <v>418.73</v>
      </c>
      <c r="H341" s="12">
        <f t="shared" si="23"/>
        <v>3.9005770456280694E-4</v>
      </c>
    </row>
    <row r="342" spans="1:8" ht="36" customHeight="1" x14ac:dyDescent="0.2">
      <c r="A342" s="8" t="s">
        <v>896</v>
      </c>
      <c r="B342" s="8" t="s">
        <v>477</v>
      </c>
      <c r="C342" s="9" t="s">
        <v>39</v>
      </c>
      <c r="D342" s="10">
        <v>21.5</v>
      </c>
      <c r="E342" s="11">
        <v>8.7799999999999994</v>
      </c>
      <c r="F342" s="11">
        <f t="shared" si="25"/>
        <v>11.03</v>
      </c>
      <c r="G342" s="11">
        <f>TRUNC(D342 * F342, 2)</f>
        <v>237.14</v>
      </c>
      <c r="H342" s="12">
        <f t="shared" si="23"/>
        <v>2.2090197516305026E-4</v>
      </c>
    </row>
    <row r="343" spans="1:8" ht="24" customHeight="1" x14ac:dyDescent="0.2">
      <c r="A343" s="8" t="s">
        <v>897</v>
      </c>
      <c r="B343" s="8" t="s">
        <v>324</v>
      </c>
      <c r="C343" s="9" t="s">
        <v>54</v>
      </c>
      <c r="D343" s="10">
        <v>3.53</v>
      </c>
      <c r="E343" s="11">
        <v>59.97</v>
      </c>
      <c r="F343" s="11">
        <f t="shared" si="25"/>
        <v>75.38</v>
      </c>
      <c r="G343" s="11">
        <f>TRUNC(D343 * F343, 2)</f>
        <v>266.08999999999997</v>
      </c>
      <c r="H343" s="12">
        <f t="shared" si="23"/>
        <v>2.4786964059684592E-4</v>
      </c>
    </row>
    <row r="344" spans="1:8" ht="24" customHeight="1" x14ac:dyDescent="0.2">
      <c r="A344" s="8" t="s">
        <v>898</v>
      </c>
      <c r="B344" s="8" t="s">
        <v>68</v>
      </c>
      <c r="C344" s="9" t="s">
        <v>54</v>
      </c>
      <c r="D344" s="10">
        <v>3.53</v>
      </c>
      <c r="E344" s="11">
        <v>36.36</v>
      </c>
      <c r="F344" s="11">
        <f t="shared" si="25"/>
        <v>45.7</v>
      </c>
      <c r="G344" s="11">
        <f>TRUNC(D344 * F344, 2)</f>
        <v>161.32</v>
      </c>
      <c r="H344" s="12">
        <f t="shared" si="23"/>
        <v>1.5027370596821821E-4</v>
      </c>
    </row>
    <row r="345" spans="1:8" ht="36" customHeight="1" x14ac:dyDescent="0.2">
      <c r="A345" s="8" t="s">
        <v>899</v>
      </c>
      <c r="B345" s="8" t="s">
        <v>479</v>
      </c>
      <c r="C345" s="9" t="s">
        <v>43</v>
      </c>
      <c r="D345" s="10">
        <v>2</v>
      </c>
      <c r="E345" s="11">
        <v>122.17</v>
      </c>
      <c r="F345" s="11">
        <f t="shared" si="25"/>
        <v>153.57</v>
      </c>
      <c r="G345" s="11">
        <f>TRUNC(D345 * F345, 2)</f>
        <v>307.14</v>
      </c>
      <c r="H345" s="12">
        <f t="shared" si="23"/>
        <v>2.8610876550383424E-4</v>
      </c>
    </row>
    <row r="346" spans="1:8" ht="24" customHeight="1" x14ac:dyDescent="0.2">
      <c r="A346" s="4" t="s">
        <v>900</v>
      </c>
      <c r="B346" s="4" t="s">
        <v>480</v>
      </c>
      <c r="C346" s="4"/>
      <c r="D346" s="5"/>
      <c r="E346" s="4"/>
      <c r="F346" s="4"/>
      <c r="G346" s="6">
        <f>SUM(G347:G351)</f>
        <v>16184.71</v>
      </c>
      <c r="H346" s="7">
        <f t="shared" si="23"/>
        <v>1.5076471309948431E-2</v>
      </c>
    </row>
    <row r="347" spans="1:8" ht="36" customHeight="1" x14ac:dyDescent="0.2">
      <c r="A347" s="8" t="s">
        <v>901</v>
      </c>
      <c r="B347" s="8" t="s">
        <v>482</v>
      </c>
      <c r="C347" s="9" t="s">
        <v>39</v>
      </c>
      <c r="D347" s="10">
        <v>482.2</v>
      </c>
      <c r="E347" s="11">
        <v>2.68</v>
      </c>
      <c r="F347" s="11">
        <f>TRUNC(E347 * (1 + 25.71 / 100), 2)</f>
        <v>3.36</v>
      </c>
      <c r="G347" s="11">
        <f>TRUNC(D347 * F347, 2)</f>
        <v>1620.19</v>
      </c>
      <c r="H347" s="12">
        <f t="shared" si="23"/>
        <v>1.5092484234604977E-3</v>
      </c>
    </row>
    <row r="348" spans="1:8" ht="36" customHeight="1" x14ac:dyDescent="0.2">
      <c r="A348" s="8" t="s">
        <v>902</v>
      </c>
      <c r="B348" s="8" t="s">
        <v>484</v>
      </c>
      <c r="C348" s="9" t="s">
        <v>39</v>
      </c>
      <c r="D348" s="10">
        <v>519.20000000000005</v>
      </c>
      <c r="E348" s="11">
        <v>3.98</v>
      </c>
      <c r="F348" s="11">
        <f>TRUNC(E348 * (1 + 25.71 / 100), 2)</f>
        <v>5</v>
      </c>
      <c r="G348" s="11">
        <f>TRUNC(D348 * F348, 2)</f>
        <v>2596</v>
      </c>
      <c r="H348" s="12">
        <f t="shared" si="23"/>
        <v>2.4182403960667895E-3</v>
      </c>
    </row>
    <row r="349" spans="1:8" ht="36" customHeight="1" x14ac:dyDescent="0.2">
      <c r="A349" s="8" t="s">
        <v>903</v>
      </c>
      <c r="B349" s="8" t="s">
        <v>486</v>
      </c>
      <c r="C349" s="9" t="s">
        <v>39</v>
      </c>
      <c r="D349" s="10">
        <v>372.3</v>
      </c>
      <c r="E349" s="11">
        <v>6.64</v>
      </c>
      <c r="F349" s="11">
        <f>TRUNC(E349 * (1 + 25.71 / 100), 2)</f>
        <v>8.34</v>
      </c>
      <c r="G349" s="11">
        <f>TRUNC(D349 * F349, 2)</f>
        <v>3104.98</v>
      </c>
      <c r="H349" s="12">
        <f t="shared" si="23"/>
        <v>2.8923682838903932E-3</v>
      </c>
    </row>
    <row r="350" spans="1:8" ht="36" customHeight="1" x14ac:dyDescent="0.2">
      <c r="A350" s="8" t="s">
        <v>904</v>
      </c>
      <c r="B350" s="8" t="s">
        <v>488</v>
      </c>
      <c r="C350" s="9" t="s">
        <v>39</v>
      </c>
      <c r="D350" s="10">
        <v>38.200000000000003</v>
      </c>
      <c r="E350" s="11">
        <v>24.94</v>
      </c>
      <c r="F350" s="11">
        <f>TRUNC(E350 * (1 + 25.71 / 100), 2)</f>
        <v>31.35</v>
      </c>
      <c r="G350" s="11">
        <f>TRUNC(D350 * F350, 2)</f>
        <v>1197.57</v>
      </c>
      <c r="H350" s="12">
        <f t="shared" si="23"/>
        <v>1.1155670844058957E-3</v>
      </c>
    </row>
    <row r="351" spans="1:8" ht="48" customHeight="1" x14ac:dyDescent="0.2">
      <c r="A351" s="8" t="s">
        <v>905</v>
      </c>
      <c r="B351" s="8" t="s">
        <v>489</v>
      </c>
      <c r="C351" s="9" t="s">
        <v>39</v>
      </c>
      <c r="D351" s="10">
        <v>152.80000000000001</v>
      </c>
      <c r="E351" s="11">
        <v>39.909999999999997</v>
      </c>
      <c r="F351" s="11">
        <f>TRUNC(E351 * (1 + 25.71 / 100), 2)</f>
        <v>50.17</v>
      </c>
      <c r="G351" s="11">
        <f>TRUNC(D351 * F351, 2)</f>
        <v>7665.97</v>
      </c>
      <c r="H351" s="12">
        <f t="shared" si="23"/>
        <v>7.1410471221248564E-3</v>
      </c>
    </row>
    <row r="352" spans="1:8" ht="24" customHeight="1" x14ac:dyDescent="0.2">
      <c r="A352" s="4" t="s">
        <v>906</v>
      </c>
      <c r="B352" s="4" t="s">
        <v>490</v>
      </c>
      <c r="C352" s="4"/>
      <c r="D352" s="5"/>
      <c r="E352" s="4"/>
      <c r="F352" s="4"/>
      <c r="G352" s="6">
        <f>SUM(G353:G362)</f>
        <v>2017.59</v>
      </c>
      <c r="H352" s="7">
        <f t="shared" si="23"/>
        <v>1.8794366874808914E-3</v>
      </c>
    </row>
    <row r="353" spans="1:8" ht="36" customHeight="1" x14ac:dyDescent="0.2">
      <c r="A353" s="8" t="s">
        <v>907</v>
      </c>
      <c r="B353" s="8" t="s">
        <v>492</v>
      </c>
      <c r="C353" s="9" t="s">
        <v>43</v>
      </c>
      <c r="D353" s="10">
        <v>38</v>
      </c>
      <c r="E353" s="11">
        <v>11.29</v>
      </c>
      <c r="F353" s="11">
        <f t="shared" ref="F353:F362" si="26">TRUNC(E353 * (1 + 25.71 / 100), 2)</f>
        <v>14.19</v>
      </c>
      <c r="G353" s="11">
        <f>TRUNC(D353 * F353, 2)</f>
        <v>539.22</v>
      </c>
      <c r="H353" s="12">
        <f t="shared" si="23"/>
        <v>5.0229722125082221E-4</v>
      </c>
    </row>
    <row r="354" spans="1:8" ht="36" customHeight="1" x14ac:dyDescent="0.2">
      <c r="A354" s="8" t="s">
        <v>908</v>
      </c>
      <c r="B354" s="8" t="s">
        <v>494</v>
      </c>
      <c r="C354" s="9" t="s">
        <v>43</v>
      </c>
      <c r="D354" s="10">
        <v>6</v>
      </c>
      <c r="E354" s="11">
        <v>25.64</v>
      </c>
      <c r="F354" s="11">
        <f t="shared" si="26"/>
        <v>32.229999999999997</v>
      </c>
      <c r="G354" s="11">
        <f>TRUNC(D354 * F354, 2)</f>
        <v>193.38</v>
      </c>
      <c r="H354" s="12">
        <f t="shared" si="23"/>
        <v>1.8013841594429728E-4</v>
      </c>
    </row>
    <row r="355" spans="1:8" ht="36" customHeight="1" x14ac:dyDescent="0.2">
      <c r="A355" s="8" t="s">
        <v>909</v>
      </c>
      <c r="B355" s="8" t="s">
        <v>496</v>
      </c>
      <c r="C355" s="9" t="s">
        <v>43</v>
      </c>
      <c r="D355" s="10">
        <v>3</v>
      </c>
      <c r="E355" s="11">
        <v>31.73</v>
      </c>
      <c r="F355" s="11">
        <f t="shared" si="26"/>
        <v>39.880000000000003</v>
      </c>
      <c r="G355" s="11">
        <f>TRUNC(D355 * F355, 2)</f>
        <v>119.64</v>
      </c>
      <c r="H355" s="12">
        <f t="shared" si="23"/>
        <v>1.1144771994816283E-4</v>
      </c>
    </row>
    <row r="356" spans="1:8" ht="36" customHeight="1" x14ac:dyDescent="0.2">
      <c r="A356" s="8" t="s">
        <v>910</v>
      </c>
      <c r="B356" s="8" t="s">
        <v>498</v>
      </c>
      <c r="C356" s="9" t="s">
        <v>43</v>
      </c>
      <c r="D356" s="10">
        <v>1</v>
      </c>
      <c r="E356" s="11">
        <v>43.43</v>
      </c>
      <c r="F356" s="11">
        <f t="shared" si="26"/>
        <v>54.59</v>
      </c>
      <c r="G356" s="11">
        <f>TRUNC(D356 * F356, 2)</f>
        <v>54.59</v>
      </c>
      <c r="H356" s="12">
        <f t="shared" si="23"/>
        <v>5.0851981210048553E-5</v>
      </c>
    </row>
    <row r="357" spans="1:8" ht="36" customHeight="1" x14ac:dyDescent="0.2">
      <c r="A357" s="8" t="s">
        <v>911</v>
      </c>
      <c r="B357" s="8" t="s">
        <v>500</v>
      </c>
      <c r="C357" s="9" t="s">
        <v>43</v>
      </c>
      <c r="D357" s="10">
        <v>2</v>
      </c>
      <c r="E357" s="11">
        <v>35.4</v>
      </c>
      <c r="F357" s="11">
        <f t="shared" si="26"/>
        <v>44.5</v>
      </c>
      <c r="G357" s="11">
        <f>TRUNC(D357 * F357, 2)</f>
        <v>89</v>
      </c>
      <c r="H357" s="12">
        <f t="shared" si="23"/>
        <v>8.2905776290425381E-5</v>
      </c>
    </row>
    <row r="358" spans="1:8" ht="36" customHeight="1" x14ac:dyDescent="0.2">
      <c r="A358" s="8" t="s">
        <v>912</v>
      </c>
      <c r="B358" s="8" t="s">
        <v>502</v>
      </c>
      <c r="C358" s="9" t="s">
        <v>43</v>
      </c>
      <c r="D358" s="10">
        <v>3</v>
      </c>
      <c r="E358" s="11">
        <v>23.74</v>
      </c>
      <c r="F358" s="11">
        <f t="shared" si="26"/>
        <v>29.84</v>
      </c>
      <c r="G358" s="11">
        <f>TRUNC(D358 * F358, 2)</f>
        <v>89.52</v>
      </c>
      <c r="H358" s="12">
        <f t="shared" si="23"/>
        <v>8.3390169590099762E-5</v>
      </c>
    </row>
    <row r="359" spans="1:8" ht="36" customHeight="1" x14ac:dyDescent="0.2">
      <c r="A359" s="8" t="s">
        <v>913</v>
      </c>
      <c r="B359" s="8" t="s">
        <v>504</v>
      </c>
      <c r="C359" s="9" t="s">
        <v>43</v>
      </c>
      <c r="D359" s="10">
        <v>2</v>
      </c>
      <c r="E359" s="11">
        <v>39.119999999999997</v>
      </c>
      <c r="F359" s="11">
        <f t="shared" si="26"/>
        <v>49.17</v>
      </c>
      <c r="G359" s="11">
        <f>TRUNC(D359 * F359, 2)</f>
        <v>98.34</v>
      </c>
      <c r="H359" s="12">
        <f t="shared" si="23"/>
        <v>9.1606225173038557E-5</v>
      </c>
    </row>
    <row r="360" spans="1:8" ht="36" customHeight="1" x14ac:dyDescent="0.2">
      <c r="A360" s="8" t="s">
        <v>914</v>
      </c>
      <c r="B360" s="8" t="s">
        <v>506</v>
      </c>
      <c r="C360" s="9" t="s">
        <v>43</v>
      </c>
      <c r="D360" s="10">
        <v>5</v>
      </c>
      <c r="E360" s="11">
        <v>30.27</v>
      </c>
      <c r="F360" s="11">
        <f t="shared" si="26"/>
        <v>38.049999999999997</v>
      </c>
      <c r="G360" s="11">
        <f>TRUNC(D360 * F360, 2)</f>
        <v>190.25</v>
      </c>
      <c r="H360" s="12">
        <f t="shared" si="23"/>
        <v>1.7722274089048795E-4</v>
      </c>
    </row>
    <row r="361" spans="1:8" ht="36" customHeight="1" x14ac:dyDescent="0.2">
      <c r="A361" s="8" t="s">
        <v>915</v>
      </c>
      <c r="B361" s="8" t="s">
        <v>508</v>
      </c>
      <c r="C361" s="9" t="s">
        <v>43</v>
      </c>
      <c r="D361" s="10">
        <v>11</v>
      </c>
      <c r="E361" s="11">
        <v>37.07</v>
      </c>
      <c r="F361" s="11">
        <f t="shared" si="26"/>
        <v>46.6</v>
      </c>
      <c r="G361" s="11">
        <f>TRUNC(D361 * F361, 2)</f>
        <v>512.6</v>
      </c>
      <c r="H361" s="12">
        <f t="shared" si="23"/>
        <v>4.775000104097983E-4</v>
      </c>
    </row>
    <row r="362" spans="1:8" ht="24" customHeight="1" x14ac:dyDescent="0.2">
      <c r="A362" s="8" t="s">
        <v>916</v>
      </c>
      <c r="B362" s="8" t="s">
        <v>510</v>
      </c>
      <c r="C362" s="9" t="s">
        <v>43</v>
      </c>
      <c r="D362" s="10">
        <v>1</v>
      </c>
      <c r="E362" s="11">
        <v>104.25</v>
      </c>
      <c r="F362" s="11">
        <f t="shared" si="26"/>
        <v>131.05000000000001</v>
      </c>
      <c r="G362" s="11">
        <f>TRUNC(D362 * F362, 2)</f>
        <v>131.05000000000001</v>
      </c>
      <c r="H362" s="12">
        <f t="shared" si="23"/>
        <v>1.2207642677371062E-4</v>
      </c>
    </row>
    <row r="363" spans="1:8" ht="24" customHeight="1" x14ac:dyDescent="0.2">
      <c r="A363" s="4" t="s">
        <v>917</v>
      </c>
      <c r="B363" s="4" t="s">
        <v>511</v>
      </c>
      <c r="C363" s="4"/>
      <c r="D363" s="5"/>
      <c r="E363" s="4"/>
      <c r="F363" s="4"/>
      <c r="G363" s="6">
        <f>SUM(G364:G368)</f>
        <v>9204.9</v>
      </c>
      <c r="H363" s="7">
        <f t="shared" si="23"/>
        <v>8.574599777255467E-3</v>
      </c>
    </row>
    <row r="364" spans="1:8" ht="24" customHeight="1" x14ac:dyDescent="0.2">
      <c r="A364" s="8" t="s">
        <v>918</v>
      </c>
      <c r="B364" s="8" t="s">
        <v>513</v>
      </c>
      <c r="C364" s="9" t="s">
        <v>43</v>
      </c>
      <c r="D364" s="10">
        <v>39</v>
      </c>
      <c r="E364" s="11">
        <v>10.72</v>
      </c>
      <c r="F364" s="11">
        <f>TRUNC(E364 * (1 + 25.71 / 100), 2)</f>
        <v>13.47</v>
      </c>
      <c r="G364" s="11">
        <f>TRUNC(D364 * F364, 2)</f>
        <v>525.33000000000004</v>
      </c>
      <c r="H364" s="12">
        <f t="shared" si="23"/>
        <v>4.8935833099605799E-4</v>
      </c>
    </row>
    <row r="365" spans="1:8" ht="60" customHeight="1" x14ac:dyDescent="0.2">
      <c r="A365" s="8" t="s">
        <v>919</v>
      </c>
      <c r="B365" s="8" t="s">
        <v>515</v>
      </c>
      <c r="C365" s="9" t="s">
        <v>43</v>
      </c>
      <c r="D365" s="10">
        <v>31</v>
      </c>
      <c r="E365" s="11">
        <v>155.94</v>
      </c>
      <c r="F365" s="11">
        <f>TRUNC(E365 * (1 + 25.71 / 100), 2)</f>
        <v>196.03</v>
      </c>
      <c r="G365" s="11">
        <f>TRUNC(D365 * F365, 2)</f>
        <v>6076.93</v>
      </c>
      <c r="H365" s="12">
        <f t="shared" si="23"/>
        <v>5.6608157203660078E-3</v>
      </c>
    </row>
    <row r="366" spans="1:8" ht="24" customHeight="1" x14ac:dyDescent="0.2">
      <c r="A366" s="8" t="s">
        <v>920</v>
      </c>
      <c r="B366" s="8" t="s">
        <v>517</v>
      </c>
      <c r="C366" s="9" t="s">
        <v>43</v>
      </c>
      <c r="D366" s="10">
        <v>1</v>
      </c>
      <c r="E366" s="11">
        <v>409.07</v>
      </c>
      <c r="F366" s="11">
        <f>TRUNC(E366 * (1 + 25.71 / 100), 2)</f>
        <v>514.24</v>
      </c>
      <c r="G366" s="11">
        <f>TRUNC(D366 * F366, 2)</f>
        <v>514.24</v>
      </c>
      <c r="H366" s="12">
        <f t="shared" si="23"/>
        <v>4.7902771235492524E-4</v>
      </c>
    </row>
    <row r="367" spans="1:8" ht="24" customHeight="1" x14ac:dyDescent="0.2">
      <c r="A367" s="8" t="s">
        <v>921</v>
      </c>
      <c r="B367" s="8" t="s">
        <v>519</v>
      </c>
      <c r="C367" s="9" t="s">
        <v>43</v>
      </c>
      <c r="D367" s="10">
        <v>3</v>
      </c>
      <c r="E367" s="11">
        <v>389.15</v>
      </c>
      <c r="F367" s="11">
        <f>TRUNC(E367 * (1 + 25.71 / 100), 2)</f>
        <v>489.2</v>
      </c>
      <c r="G367" s="11">
        <f>TRUNC(D367 * F367, 2)</f>
        <v>1467.6</v>
      </c>
      <c r="H367" s="12">
        <f t="shared" si="23"/>
        <v>1.3671069357733515E-3</v>
      </c>
    </row>
    <row r="368" spans="1:8" ht="24" customHeight="1" x14ac:dyDescent="0.2">
      <c r="A368" s="8" t="s">
        <v>922</v>
      </c>
      <c r="B368" s="8" t="s">
        <v>521</v>
      </c>
      <c r="C368" s="9" t="s">
        <v>43</v>
      </c>
      <c r="D368" s="10">
        <v>4</v>
      </c>
      <c r="E368" s="11">
        <v>123.46</v>
      </c>
      <c r="F368" s="11">
        <f>TRUNC(E368 * (1 + 25.71 / 100), 2)</f>
        <v>155.19999999999999</v>
      </c>
      <c r="G368" s="11">
        <f>TRUNC(D368 * F368, 2)</f>
        <v>620.79999999999995</v>
      </c>
      <c r="H368" s="12">
        <f t="shared" si="23"/>
        <v>5.782910777651244E-4</v>
      </c>
    </row>
    <row r="369" spans="1:8" ht="24" customHeight="1" x14ac:dyDescent="0.2">
      <c r="A369" s="4">
        <v>15</v>
      </c>
      <c r="B369" s="4" t="s">
        <v>522</v>
      </c>
      <c r="C369" s="4"/>
      <c r="D369" s="5"/>
      <c r="E369" s="4"/>
      <c r="F369" s="4"/>
      <c r="G369" s="6">
        <f>SUM(G370:G378)</f>
        <v>1139.94</v>
      </c>
      <c r="H369" s="7">
        <f t="shared" si="23"/>
        <v>1.0618832654439045E-3</v>
      </c>
    </row>
    <row r="370" spans="1:8" ht="24" customHeight="1" x14ac:dyDescent="0.2">
      <c r="A370" s="8" t="s">
        <v>923</v>
      </c>
      <c r="B370" s="8" t="s">
        <v>469</v>
      </c>
      <c r="C370" s="9" t="s">
        <v>39</v>
      </c>
      <c r="D370" s="10">
        <v>6.74</v>
      </c>
      <c r="E370" s="11">
        <v>4.72</v>
      </c>
      <c r="F370" s="11">
        <f t="shared" ref="F370:F378" si="27">TRUNC(E370 * (1 + 25.71 / 100), 2)</f>
        <v>5.93</v>
      </c>
      <c r="G370" s="11">
        <f>TRUNC(D370 * F370, 2)</f>
        <v>39.96</v>
      </c>
      <c r="H370" s="12">
        <f t="shared" si="23"/>
        <v>3.7223762028824698E-5</v>
      </c>
    </row>
    <row r="371" spans="1:8" ht="24" customHeight="1" x14ac:dyDescent="0.2">
      <c r="A371" s="8" t="s">
        <v>924</v>
      </c>
      <c r="B371" s="8" t="s">
        <v>471</v>
      </c>
      <c r="C371" s="9" t="s">
        <v>43</v>
      </c>
      <c r="D371" s="10">
        <v>2</v>
      </c>
      <c r="E371" s="11">
        <v>3.02</v>
      </c>
      <c r="F371" s="11">
        <f t="shared" si="27"/>
        <v>3.79</v>
      </c>
      <c r="G371" s="11">
        <f>TRUNC(D371 * F371, 2)</f>
        <v>7.58</v>
      </c>
      <c r="H371" s="12">
        <f t="shared" si="23"/>
        <v>7.060963868330611E-6</v>
      </c>
    </row>
    <row r="372" spans="1:8" ht="36" customHeight="1" x14ac:dyDescent="0.2">
      <c r="A372" s="8" t="s">
        <v>925</v>
      </c>
      <c r="B372" s="8" t="s">
        <v>322</v>
      </c>
      <c r="C372" s="9" t="s">
        <v>39</v>
      </c>
      <c r="D372" s="10">
        <v>6.74</v>
      </c>
      <c r="E372" s="11">
        <v>9.75</v>
      </c>
      <c r="F372" s="11">
        <f t="shared" si="27"/>
        <v>12.25</v>
      </c>
      <c r="G372" s="11">
        <f>TRUNC(D372 * F372, 2)</f>
        <v>82.56</v>
      </c>
      <c r="H372" s="12">
        <f t="shared" si="23"/>
        <v>7.6906751579073254E-5</v>
      </c>
    </row>
    <row r="373" spans="1:8" ht="36" customHeight="1" x14ac:dyDescent="0.2">
      <c r="A373" s="8" t="s">
        <v>926</v>
      </c>
      <c r="B373" s="8" t="s">
        <v>524</v>
      </c>
      <c r="C373" s="9" t="s">
        <v>43</v>
      </c>
      <c r="D373" s="10">
        <v>2</v>
      </c>
      <c r="E373" s="11">
        <v>7.27</v>
      </c>
      <c r="F373" s="11">
        <f t="shared" si="27"/>
        <v>9.1300000000000008</v>
      </c>
      <c r="G373" s="11">
        <f>TRUNC(D373 * F373, 2)</f>
        <v>18.260000000000002</v>
      </c>
      <c r="H373" s="12">
        <f t="shared" si="23"/>
        <v>1.7009657023181659E-5</v>
      </c>
    </row>
    <row r="374" spans="1:8" ht="24" customHeight="1" x14ac:dyDescent="0.2">
      <c r="A374" s="8" t="s">
        <v>927</v>
      </c>
      <c r="B374" s="8" t="s">
        <v>513</v>
      </c>
      <c r="C374" s="9" t="s">
        <v>43</v>
      </c>
      <c r="D374" s="10">
        <v>1</v>
      </c>
      <c r="E374" s="11">
        <v>10.72</v>
      </c>
      <c r="F374" s="11">
        <f t="shared" si="27"/>
        <v>13.47</v>
      </c>
      <c r="G374" s="11">
        <f>TRUNC(D374 * F374, 2)</f>
        <v>13.47</v>
      </c>
      <c r="H374" s="12">
        <f t="shared" si="23"/>
        <v>1.2547649512719437E-5</v>
      </c>
    </row>
    <row r="375" spans="1:8" ht="24" customHeight="1" x14ac:dyDescent="0.2">
      <c r="A375" s="8" t="s">
        <v>928</v>
      </c>
      <c r="B375" s="8" t="s">
        <v>526</v>
      </c>
      <c r="C375" s="9" t="s">
        <v>43</v>
      </c>
      <c r="D375" s="10">
        <v>2</v>
      </c>
      <c r="E375" s="11">
        <v>38.229999999999997</v>
      </c>
      <c r="F375" s="11">
        <f t="shared" si="27"/>
        <v>48.05</v>
      </c>
      <c r="G375" s="11">
        <f>TRUNC(D375 * F375, 2)</f>
        <v>96.1</v>
      </c>
      <c r="H375" s="12">
        <f t="shared" si="23"/>
        <v>8.9519607882133459E-5</v>
      </c>
    </row>
    <row r="376" spans="1:8" ht="36" customHeight="1" x14ac:dyDescent="0.2">
      <c r="A376" s="8" t="s">
        <v>929</v>
      </c>
      <c r="B376" s="8" t="s">
        <v>527</v>
      </c>
      <c r="C376" s="9" t="s">
        <v>39</v>
      </c>
      <c r="D376" s="10">
        <v>35.6</v>
      </c>
      <c r="E376" s="11">
        <v>7.18</v>
      </c>
      <c r="F376" s="11">
        <f t="shared" si="27"/>
        <v>9.02</v>
      </c>
      <c r="G376" s="11">
        <f>TRUNC(D376 * F376, 2)</f>
        <v>321.11</v>
      </c>
      <c r="H376" s="12">
        <f t="shared" si="23"/>
        <v>2.991221778047022E-4</v>
      </c>
    </row>
    <row r="377" spans="1:8" ht="36" customHeight="1" x14ac:dyDescent="0.2">
      <c r="A377" s="8" t="s">
        <v>930</v>
      </c>
      <c r="B377" s="8" t="s">
        <v>529</v>
      </c>
      <c r="C377" s="9" t="s">
        <v>39</v>
      </c>
      <c r="D377" s="10">
        <v>75</v>
      </c>
      <c r="E377" s="11">
        <v>2.82</v>
      </c>
      <c r="F377" s="11">
        <f t="shared" si="27"/>
        <v>3.54</v>
      </c>
      <c r="G377" s="11">
        <f>TRUNC(D377 * F377, 2)</f>
        <v>265.5</v>
      </c>
      <c r="H377" s="12">
        <f t="shared" si="23"/>
        <v>2.4732004050683073E-4</v>
      </c>
    </row>
    <row r="378" spans="1:8" ht="24" customHeight="1" x14ac:dyDescent="0.2">
      <c r="A378" s="8" t="s">
        <v>931</v>
      </c>
      <c r="B378" s="8" t="s">
        <v>531</v>
      </c>
      <c r="C378" s="9" t="s">
        <v>43</v>
      </c>
      <c r="D378" s="10">
        <v>1</v>
      </c>
      <c r="E378" s="11">
        <v>234.99</v>
      </c>
      <c r="F378" s="11">
        <f t="shared" si="27"/>
        <v>295.39999999999998</v>
      </c>
      <c r="G378" s="11">
        <f>TRUNC(D378 * F378, 2)</f>
        <v>295.39999999999998</v>
      </c>
      <c r="H378" s="12">
        <f t="shared" si="23"/>
        <v>2.7517265523810847E-4</v>
      </c>
    </row>
    <row r="379" spans="1:8" ht="24" customHeight="1" x14ac:dyDescent="0.2">
      <c r="A379" s="4">
        <v>16</v>
      </c>
      <c r="B379" s="4" t="s">
        <v>532</v>
      </c>
      <c r="C379" s="4"/>
      <c r="D379" s="5"/>
      <c r="E379" s="4"/>
      <c r="F379" s="4"/>
      <c r="G379" s="6">
        <f>SUM(G380:G383)</f>
        <v>2310.96</v>
      </c>
      <c r="H379" s="7">
        <f t="shared" si="23"/>
        <v>2.1527183457991173E-3</v>
      </c>
    </row>
    <row r="380" spans="1:8" ht="24" customHeight="1" x14ac:dyDescent="0.2">
      <c r="A380" s="8" t="s">
        <v>932</v>
      </c>
      <c r="B380" s="8" t="s">
        <v>534</v>
      </c>
      <c r="C380" s="9" t="s">
        <v>43</v>
      </c>
      <c r="D380" s="10">
        <v>2</v>
      </c>
      <c r="E380" s="11">
        <v>172.58</v>
      </c>
      <c r="F380" s="11">
        <f>TRUNC(E380 * (1 + 25.71 / 100), 2)</f>
        <v>216.95</v>
      </c>
      <c r="G380" s="11">
        <f>TRUNC(D380 * F380, 2)</f>
        <v>433.9</v>
      </c>
      <c r="H380" s="12">
        <f t="shared" si="23"/>
        <v>4.041889475552311E-4</v>
      </c>
    </row>
    <row r="381" spans="1:8" ht="36" customHeight="1" x14ac:dyDescent="0.2">
      <c r="A381" s="8" t="s">
        <v>933</v>
      </c>
      <c r="B381" s="8" t="s">
        <v>536</v>
      </c>
      <c r="C381" s="9" t="s">
        <v>43</v>
      </c>
      <c r="D381" s="10">
        <v>11</v>
      </c>
      <c r="E381" s="11">
        <v>23.97</v>
      </c>
      <c r="F381" s="11">
        <f>TRUNC(E381 * (1 + 25.71 / 100), 2)</f>
        <v>30.13</v>
      </c>
      <c r="G381" s="11">
        <f>TRUNC(D381 * F381, 2)</f>
        <v>331.43</v>
      </c>
      <c r="H381" s="12">
        <f t="shared" si="23"/>
        <v>3.0873552175208634E-4</v>
      </c>
    </row>
    <row r="382" spans="1:8" ht="24" customHeight="1" x14ac:dyDescent="0.2">
      <c r="A382" s="8" t="s">
        <v>934</v>
      </c>
      <c r="B382" s="8" t="s">
        <v>538</v>
      </c>
      <c r="C382" s="9" t="s">
        <v>43</v>
      </c>
      <c r="D382" s="10">
        <v>7</v>
      </c>
      <c r="E382" s="11">
        <v>144.66</v>
      </c>
      <c r="F382" s="11">
        <f>TRUNC(E382 * (1 + 25.71 / 100), 2)</f>
        <v>181.85</v>
      </c>
      <c r="G382" s="11">
        <f>TRUNC(D382 * F382, 2)</f>
        <v>1272.95</v>
      </c>
      <c r="H382" s="12">
        <f t="shared" si="23"/>
        <v>1.1857854823471572E-3</v>
      </c>
    </row>
    <row r="383" spans="1:8" ht="24" customHeight="1" x14ac:dyDescent="0.2">
      <c r="A383" s="8" t="s">
        <v>935</v>
      </c>
      <c r="B383" s="8" t="s">
        <v>540</v>
      </c>
      <c r="C383" s="9" t="s">
        <v>43</v>
      </c>
      <c r="D383" s="10">
        <v>4</v>
      </c>
      <c r="E383" s="11">
        <v>54.23</v>
      </c>
      <c r="F383" s="11">
        <f>TRUNC(E383 * (1 + 25.71 / 100), 2)</f>
        <v>68.17</v>
      </c>
      <c r="G383" s="11">
        <f>TRUNC(D383 * F383, 2)</f>
        <v>272.68</v>
      </c>
      <c r="H383" s="12">
        <f t="shared" si="23"/>
        <v>2.5400839414464261E-4</v>
      </c>
    </row>
    <row r="384" spans="1:8" ht="24" customHeight="1" x14ac:dyDescent="0.2">
      <c r="A384" s="4">
        <v>17</v>
      </c>
      <c r="B384" s="4" t="s">
        <v>541</v>
      </c>
      <c r="C384" s="4"/>
      <c r="D384" s="5"/>
      <c r="E384" s="4"/>
      <c r="F384" s="4"/>
      <c r="G384" s="6">
        <f>SUM(G385:G388)</f>
        <v>3247.81</v>
      </c>
      <c r="H384" s="7">
        <f t="shared" si="23"/>
        <v>3.0254180819528813E-3</v>
      </c>
    </row>
    <row r="385" spans="1:8" ht="48" customHeight="1" x14ac:dyDescent="0.2">
      <c r="A385" s="8" t="s">
        <v>936</v>
      </c>
      <c r="B385" s="8" t="s">
        <v>543</v>
      </c>
      <c r="C385" s="9" t="s">
        <v>39</v>
      </c>
      <c r="D385" s="10">
        <v>16</v>
      </c>
      <c r="E385" s="11">
        <v>11.75</v>
      </c>
      <c r="F385" s="11">
        <f>TRUNC(E385 * (1 + 25.71 / 100), 2)</f>
        <v>14.77</v>
      </c>
      <c r="G385" s="11">
        <f>TRUNC(D385 * F385, 2)</f>
        <v>236.32</v>
      </c>
      <c r="H385" s="12">
        <f t="shared" si="23"/>
        <v>2.2013812419048679E-4</v>
      </c>
    </row>
    <row r="386" spans="1:8" ht="48" customHeight="1" x14ac:dyDescent="0.2">
      <c r="A386" s="8" t="s">
        <v>937</v>
      </c>
      <c r="B386" s="8" t="s">
        <v>545</v>
      </c>
      <c r="C386" s="9" t="s">
        <v>39</v>
      </c>
      <c r="D386" s="10">
        <v>16</v>
      </c>
      <c r="E386" s="11">
        <v>84.05</v>
      </c>
      <c r="F386" s="11">
        <f>TRUNC(E386 * (1 + 25.71 / 100), 2)</f>
        <v>105.65</v>
      </c>
      <c r="G386" s="11">
        <f>TRUNC(D386 * F386, 2)</f>
        <v>1690.4</v>
      </c>
      <c r="H386" s="12">
        <f t="shared" si="23"/>
        <v>1.5746508341723041E-3</v>
      </c>
    </row>
    <row r="387" spans="1:8" ht="48" customHeight="1" x14ac:dyDescent="0.2">
      <c r="A387" s="8" t="s">
        <v>938</v>
      </c>
      <c r="B387" s="8" t="s">
        <v>547</v>
      </c>
      <c r="C387" s="9" t="s">
        <v>39</v>
      </c>
      <c r="D387" s="10">
        <v>16</v>
      </c>
      <c r="E387" s="11">
        <v>54.29</v>
      </c>
      <c r="F387" s="11">
        <f>TRUNC(E387 * (1 + 25.71 / 100), 2)</f>
        <v>68.239999999999995</v>
      </c>
      <c r="G387" s="11">
        <f>TRUNC(D387 * F387, 2)</f>
        <v>1091.8399999999999</v>
      </c>
      <c r="H387" s="12">
        <f t="shared" si="23"/>
        <v>1.0170768852240228E-3</v>
      </c>
    </row>
    <row r="388" spans="1:8" ht="36" customHeight="1" x14ac:dyDescent="0.2">
      <c r="A388" s="8" t="s">
        <v>939</v>
      </c>
      <c r="B388" s="8" t="s">
        <v>549</v>
      </c>
      <c r="C388" s="9" t="s">
        <v>43</v>
      </c>
      <c r="D388" s="10">
        <v>5</v>
      </c>
      <c r="E388" s="11">
        <v>36.479999999999997</v>
      </c>
      <c r="F388" s="11">
        <f>TRUNC(E388 * (1 + 25.71 / 100), 2)</f>
        <v>45.85</v>
      </c>
      <c r="G388" s="11">
        <f>TRUNC(D388 * F388, 2)</f>
        <v>229.25</v>
      </c>
      <c r="H388" s="12">
        <f t="shared" si="23"/>
        <v>2.135522383660676E-4</v>
      </c>
    </row>
    <row r="389" spans="1:8" ht="24" customHeight="1" x14ac:dyDescent="0.2">
      <c r="A389" s="4">
        <v>18</v>
      </c>
      <c r="B389" s="4" t="s">
        <v>550</v>
      </c>
      <c r="C389" s="4"/>
      <c r="D389" s="5"/>
      <c r="E389" s="4"/>
      <c r="F389" s="4"/>
      <c r="G389" s="6">
        <f>SUM(G390:G392)</f>
        <v>6522.92</v>
      </c>
      <c r="H389" s="7">
        <f t="shared" ref="H389:H425" si="28">G389 / 1073507.83</f>
        <v>6.0762668121386683E-3</v>
      </c>
    </row>
    <row r="390" spans="1:8" ht="72" customHeight="1" x14ac:dyDescent="0.2">
      <c r="A390" s="8" t="s">
        <v>940</v>
      </c>
      <c r="B390" s="8" t="s">
        <v>580</v>
      </c>
      <c r="C390" s="9" t="s">
        <v>43</v>
      </c>
      <c r="D390" s="10">
        <v>1</v>
      </c>
      <c r="E390" s="11">
        <v>1991.68</v>
      </c>
      <c r="F390" s="11">
        <f>TRUNC(E390 * (1 + 25.71 / 100), 2)</f>
        <v>2503.7399999999998</v>
      </c>
      <c r="G390" s="11">
        <f>TRUNC(D390 * F390, 2)</f>
        <v>2503.7399999999998</v>
      </c>
      <c r="H390" s="12">
        <f t="shared" si="28"/>
        <v>2.3322978463976361E-3</v>
      </c>
    </row>
    <row r="391" spans="1:8" ht="48" customHeight="1" x14ac:dyDescent="0.2">
      <c r="A391" s="8" t="s">
        <v>941</v>
      </c>
      <c r="B391" s="8" t="s">
        <v>581</v>
      </c>
      <c r="C391" s="9" t="s">
        <v>43</v>
      </c>
      <c r="D391" s="10">
        <v>1</v>
      </c>
      <c r="E391" s="11">
        <v>2831.01</v>
      </c>
      <c r="F391" s="11">
        <f>TRUNC(E391 * (1 + 25.71 / 100), 2)</f>
        <v>3558.86</v>
      </c>
      <c r="G391" s="11">
        <f>TRUNC(D391 * F391, 2)</f>
        <v>3558.86</v>
      </c>
      <c r="H391" s="12">
        <f t="shared" si="28"/>
        <v>3.3151691124600367E-3</v>
      </c>
    </row>
    <row r="392" spans="1:8" ht="48" customHeight="1" x14ac:dyDescent="0.2">
      <c r="A392" s="8" t="s">
        <v>942</v>
      </c>
      <c r="B392" s="8" t="s">
        <v>552</v>
      </c>
      <c r="C392" s="9" t="s">
        <v>43</v>
      </c>
      <c r="D392" s="10">
        <v>1</v>
      </c>
      <c r="E392" s="11">
        <v>366.18</v>
      </c>
      <c r="F392" s="11">
        <f>TRUNC(E392 * (1 + 25.71 / 100), 2)</f>
        <v>460.32</v>
      </c>
      <c r="G392" s="11">
        <f>TRUNC(D392 * F392, 2)</f>
        <v>460.32</v>
      </c>
      <c r="H392" s="12">
        <f t="shared" si="28"/>
        <v>4.2879985328099561E-4</v>
      </c>
    </row>
    <row r="393" spans="1:8" ht="24" customHeight="1" x14ac:dyDescent="0.2">
      <c r="A393" s="4">
        <v>19</v>
      </c>
      <c r="B393" s="4" t="s">
        <v>553</v>
      </c>
      <c r="C393" s="4"/>
      <c r="D393" s="5"/>
      <c r="E393" s="4"/>
      <c r="F393" s="4"/>
      <c r="G393" s="6">
        <f>G394</f>
        <v>866.57</v>
      </c>
      <c r="H393" s="7">
        <f t="shared" si="28"/>
        <v>8.0723211865161714E-4</v>
      </c>
    </row>
    <row r="394" spans="1:8" ht="24" customHeight="1" x14ac:dyDescent="0.2">
      <c r="A394" s="8" t="s">
        <v>943</v>
      </c>
      <c r="B394" s="8" t="s">
        <v>555</v>
      </c>
      <c r="C394" s="9" t="s">
        <v>32</v>
      </c>
      <c r="D394" s="10">
        <v>325.77999999999997</v>
      </c>
      <c r="E394" s="11">
        <v>2.12</v>
      </c>
      <c r="F394" s="11">
        <f>TRUNC(E394 * (1 + 25.71 / 100), 2)</f>
        <v>2.66</v>
      </c>
      <c r="G394" s="11">
        <f>TRUNC(D394 * F394, 2)</f>
        <v>866.57</v>
      </c>
      <c r="H394" s="12">
        <f t="shared" si="28"/>
        <v>8.0723211865161714E-4</v>
      </c>
    </row>
    <row r="395" spans="1:8" x14ac:dyDescent="0.2">
      <c r="A395" s="24"/>
      <c r="B395" s="24"/>
      <c r="C395" s="24"/>
      <c r="D395" s="24"/>
      <c r="E395" s="24"/>
      <c r="F395" s="24"/>
      <c r="G395" s="24"/>
      <c r="H395" s="24"/>
    </row>
    <row r="396" spans="1:8" ht="14.25" customHeight="1" x14ac:dyDescent="0.2">
      <c r="A396" s="23"/>
      <c r="B396" s="14"/>
      <c r="C396" s="23"/>
      <c r="D396" s="50" t="s">
        <v>556</v>
      </c>
      <c r="E396" s="50"/>
      <c r="F396" s="42">
        <f>F398*(1-0.2571)</f>
        <v>651172.97064700001</v>
      </c>
      <c r="G396" s="43"/>
      <c r="H396" s="43"/>
    </row>
    <row r="397" spans="1:8" ht="14.25" customHeight="1" x14ac:dyDescent="0.2">
      <c r="A397" s="23"/>
      <c r="B397" s="14"/>
      <c r="C397" s="23"/>
      <c r="D397" s="50" t="s">
        <v>557</v>
      </c>
      <c r="E397" s="50"/>
      <c r="F397" s="42">
        <f>F398*0.2571</f>
        <v>225355.45935300001</v>
      </c>
      <c r="G397" s="43"/>
      <c r="H397" s="43"/>
    </row>
    <row r="398" spans="1:8" ht="14.25" customHeight="1" x14ac:dyDescent="0.2">
      <c r="A398" s="23"/>
      <c r="B398" s="14"/>
      <c r="C398" s="23"/>
      <c r="D398" s="44" t="s">
        <v>558</v>
      </c>
      <c r="E398" s="44"/>
      <c r="F398" s="42">
        <v>876528.43</v>
      </c>
      <c r="G398" s="43"/>
      <c r="H398" s="43"/>
    </row>
    <row r="399" spans="1:8" ht="42" customHeight="1" x14ac:dyDescent="0.2">
      <c r="A399" s="13"/>
      <c r="B399" s="13"/>
      <c r="C399" s="13"/>
      <c r="D399" s="41"/>
      <c r="E399" s="41"/>
      <c r="F399" s="44"/>
      <c r="G399" s="44"/>
      <c r="H399" s="34"/>
    </row>
    <row r="400" spans="1:8" ht="39.75" customHeight="1" x14ac:dyDescent="0.2">
      <c r="A400" s="45" t="s">
        <v>559</v>
      </c>
      <c r="B400" s="46"/>
      <c r="C400" s="46"/>
      <c r="D400" s="46"/>
      <c r="E400" s="46"/>
      <c r="F400" s="46"/>
      <c r="G400" s="46"/>
      <c r="H400" s="46"/>
    </row>
  </sheetData>
  <mergeCells count="13">
    <mergeCell ref="D399:E399"/>
    <mergeCell ref="F399:G399"/>
    <mergeCell ref="A400:H400"/>
    <mergeCell ref="D397:E397"/>
    <mergeCell ref="F397:H397"/>
    <mergeCell ref="D398:E398"/>
    <mergeCell ref="F398:H398"/>
    <mergeCell ref="G1:H1"/>
    <mergeCell ref="C2:E2"/>
    <mergeCell ref="G2:H2"/>
    <mergeCell ref="A3:H3"/>
    <mergeCell ref="D396:E396"/>
    <mergeCell ref="F396:H396"/>
  </mergeCells>
  <pageMargins left="0.51181102362204722" right="0.51181102362204722" top="0.98425196850393704" bottom="0.78740157480314965" header="0.51181102362204722" footer="0.51181102362204722"/>
  <pageSetup paperSize="9" fitToHeight="0" orientation="landscape" r:id="rId1"/>
  <headerFooter>
    <oddHeader>&amp;L &amp;C &amp;R</oddHead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RESUMO</vt:lpstr>
      <vt:lpstr>Orçamento Sintético</vt:lpstr>
      <vt:lpstr>Cronograma</vt:lpstr>
      <vt:lpstr>sms</vt:lpstr>
      <vt:lpstr>Cronograma!Area_de_impressao</vt:lpstr>
      <vt:lpstr>'Orçamento Sintético'!Area_de_impressao</vt:lpstr>
      <vt:lpstr>RESUMO!Area_de_impressao</vt:lpstr>
      <vt:lpstr>sms!Area_de_impressao</vt:lpstr>
      <vt:lpstr>Cronograma!Titulos_de_impressao</vt:lpstr>
      <vt:lpstr>'Orçamento Sintético'!Titulos_de_impressao</vt:lpstr>
      <vt:lpstr>RESUMO!Titulos_de_impressao</vt:lpstr>
      <vt:lpstr>sms!Titulos_de_impressao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Jaderson Diego de Figueiredo</cp:lastModifiedBy>
  <cp:revision>0</cp:revision>
  <cp:lastPrinted>2022-04-19T19:24:56Z</cp:lastPrinted>
  <dcterms:created xsi:type="dcterms:W3CDTF">2022-03-11T13:36:31Z</dcterms:created>
  <dcterms:modified xsi:type="dcterms:W3CDTF">2022-04-19T19:25:00Z</dcterms:modified>
</cp:coreProperties>
</file>