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U:\Prestação de Contas Senar\Parecer Planilha de Custos\01-Modelos\CCT 2022\"/>
    </mc:Choice>
  </mc:AlternateContent>
  <bookViews>
    <workbookView xWindow="0" yWindow="0" windowWidth="19200" windowHeight="8250" tabRatio="852" firstSheet="1" activeTab="1"/>
  </bookViews>
  <sheets>
    <sheet name="Jardineiro" sheetId="12" r:id="rId1"/>
    <sheet name="Aux. Jardim" sheetId="13" r:id="rId2"/>
    <sheet name="Resumo" sheetId="14" r:id="rId3"/>
    <sheet name="Beneficios" sheetId="9" r:id="rId4"/>
    <sheet name="Uniformes" sheetId="6" r:id="rId5"/>
    <sheet name="Equipamentos" sheetId="7" r:id="rId6"/>
    <sheet name="Utensílios" sheetId="19" state="hidden" r:id="rId7"/>
    <sheet name="Materiais" sheetId="8" r:id="rId8"/>
    <sheet name="EPIs" sheetId="10" r:id="rId9"/>
    <sheet name="Tributos - Real" sheetId="16" r:id="rId10"/>
    <sheet name="Tributos - Simples" sheetId="22" r:id="rId11"/>
  </sheets>
  <definedNames>
    <definedName name="_xlnm.Print_Area" localSheetId="1">'Aux. Jardim'!$A$1:$E$160</definedName>
    <definedName name="_xlnm.Print_Area" localSheetId="0">Jardineiro!$A$1:$E$173</definedName>
    <definedName name="_xlnm.Print_Area" localSheetId="9">'Tributos - Real'!$A$1:$F$38</definedName>
    <definedName name="_xlnm.Print_Area">#REF!</definedName>
    <definedName name="Excel_BuiltIn_Print_Area_1">#REF!</definedName>
    <definedName name="Excel_BuiltIn_Print_Area_2">#REF!</definedName>
    <definedName name="Jardineiro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2" l="1"/>
  <c r="D129" i="12"/>
  <c r="D127" i="12"/>
  <c r="D126" i="12"/>
  <c r="D129" i="13" l="1"/>
  <c r="D127" i="13"/>
  <c r="D126" i="13"/>
  <c r="J7" i="7" l="1"/>
  <c r="D128" i="12" s="1"/>
  <c r="D128" i="13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/>
  <c r="B3" i="13" l="1"/>
  <c r="B2" i="13"/>
  <c r="C8" i="13"/>
  <c r="C6" i="13"/>
  <c r="C5" i="13"/>
  <c r="G2" i="13"/>
  <c r="G3" i="13"/>
  <c r="C55" i="13" s="1"/>
  <c r="G4" i="13"/>
  <c r="G1" i="13"/>
  <c r="C144" i="12"/>
  <c r="C55" i="12"/>
  <c r="C54" i="12"/>
  <c r="C53" i="12"/>
  <c r="C52" i="12"/>
  <c r="C50" i="12"/>
  <c r="B2" i="22"/>
  <c r="C144" i="13" l="1"/>
  <c r="C52" i="13"/>
  <c r="C54" i="13"/>
  <c r="C53" i="13"/>
  <c r="C50" i="13"/>
  <c r="B3" i="22"/>
  <c r="B4" i="22"/>
  <c r="B5" i="22" l="1"/>
  <c r="B7" i="22" l="1"/>
  <c r="B6" i="22"/>
  <c r="C17" i="12"/>
  <c r="D65" i="12"/>
  <c r="D64" i="12"/>
  <c r="D63" i="12"/>
  <c r="B3" i="9"/>
  <c r="B2" i="9"/>
  <c r="C140" i="12" l="1"/>
  <c r="C140" i="13"/>
  <c r="C141" i="12"/>
  <c r="C141" i="13"/>
  <c r="G3" i="6"/>
  <c r="G4" i="6"/>
  <c r="G5" i="6"/>
  <c r="G2" i="6"/>
  <c r="F3" i="6"/>
  <c r="F4" i="6"/>
  <c r="F5" i="6"/>
  <c r="F2" i="6"/>
  <c r="F3" i="10"/>
  <c r="G3" i="10" s="1"/>
  <c r="F4" i="10"/>
  <c r="G4" i="10" s="1"/>
  <c r="F5" i="10"/>
  <c r="G5" i="10" s="1"/>
  <c r="F2" i="10"/>
  <c r="G2" i="10" s="1"/>
  <c r="I6" i="7"/>
  <c r="J6" i="7" s="1"/>
  <c r="F3" i="7"/>
  <c r="F4" i="7"/>
  <c r="I4" i="7" s="1"/>
  <c r="J4" i="7" s="1"/>
  <c r="F5" i="7"/>
  <c r="I5" i="7" s="1"/>
  <c r="J5" i="7" s="1"/>
  <c r="F6" i="7"/>
  <c r="F2" i="7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H16" i="19"/>
  <c r="G3" i="19"/>
  <c r="H3" i="19" s="1"/>
  <c r="G4" i="19"/>
  <c r="H4" i="19" s="1"/>
  <c r="G5" i="19"/>
  <c r="H5" i="19" s="1"/>
  <c r="G6" i="19"/>
  <c r="H6" i="19" s="1"/>
  <c r="G7" i="19"/>
  <c r="H7" i="19" s="1"/>
  <c r="G8" i="19"/>
  <c r="H8" i="19" s="1"/>
  <c r="G9" i="19"/>
  <c r="H9" i="19" s="1"/>
  <c r="G10" i="19"/>
  <c r="H10" i="19" s="1"/>
  <c r="G11" i="19"/>
  <c r="H11" i="19" s="1"/>
  <c r="G12" i="19"/>
  <c r="H12" i="19" s="1"/>
  <c r="G13" i="19"/>
  <c r="H13" i="19" s="1"/>
  <c r="G14" i="19"/>
  <c r="H14" i="19" s="1"/>
  <c r="G15" i="19"/>
  <c r="H15" i="19" s="1"/>
  <c r="G16" i="19"/>
  <c r="G17" i="19"/>
  <c r="H17" i="19" s="1"/>
  <c r="G18" i="19"/>
  <c r="H18" i="19" s="1"/>
  <c r="G19" i="19"/>
  <c r="H19" i="19" s="1"/>
  <c r="G2" i="19"/>
  <c r="H2" i="19" s="1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" i="19"/>
  <c r="H2" i="8"/>
  <c r="I3" i="7" l="1"/>
  <c r="J3" i="7" s="1"/>
  <c r="I2" i="7"/>
  <c r="J2" i="7" s="1"/>
  <c r="C41" i="13"/>
  <c r="B35" i="16"/>
  <c r="C35" i="16" s="1"/>
  <c r="E35" i="16" s="1"/>
  <c r="F35" i="16" s="1"/>
  <c r="A35" i="16"/>
  <c r="B34" i="16"/>
  <c r="C34" i="16" s="1"/>
  <c r="E34" i="16" s="1"/>
  <c r="F34" i="16" s="1"/>
  <c r="A34" i="16"/>
  <c r="B33" i="16"/>
  <c r="C33" i="16" s="1"/>
  <c r="E33" i="16" s="1"/>
  <c r="F33" i="16" s="1"/>
  <c r="A33" i="16"/>
  <c r="B32" i="16"/>
  <c r="C32" i="16" s="1"/>
  <c r="E32" i="16" s="1"/>
  <c r="F32" i="16" s="1"/>
  <c r="A32" i="16"/>
  <c r="B31" i="16"/>
  <c r="C31" i="16" s="1"/>
  <c r="E31" i="16" s="1"/>
  <c r="F31" i="16" s="1"/>
  <c r="A31" i="16"/>
  <c r="B30" i="16"/>
  <c r="C30" i="16" s="1"/>
  <c r="E30" i="16" s="1"/>
  <c r="F30" i="16" s="1"/>
  <c r="A30" i="16"/>
  <c r="C29" i="16"/>
  <c r="E29" i="16" s="1"/>
  <c r="F29" i="16" s="1"/>
  <c r="B29" i="16"/>
  <c r="A29" i="16"/>
  <c r="E28" i="16"/>
  <c r="F28" i="16" s="1"/>
  <c r="C28" i="16"/>
  <c r="B28" i="16"/>
  <c r="A28" i="16"/>
  <c r="B27" i="16"/>
  <c r="C27" i="16" s="1"/>
  <c r="E27" i="16" s="1"/>
  <c r="F27" i="16" s="1"/>
  <c r="A27" i="16"/>
  <c r="B26" i="16"/>
  <c r="C26" i="16" s="1"/>
  <c r="E26" i="16" s="1"/>
  <c r="F26" i="16" s="1"/>
  <c r="A26" i="16"/>
  <c r="C25" i="16"/>
  <c r="E25" i="16" s="1"/>
  <c r="F25" i="16" s="1"/>
  <c r="B25" i="16"/>
  <c r="A25" i="16"/>
  <c r="E24" i="16"/>
  <c r="F24" i="16" s="1"/>
  <c r="C24" i="16"/>
  <c r="B24" i="16"/>
  <c r="A24" i="16"/>
  <c r="C18" i="16"/>
  <c r="E18" i="16" s="1"/>
  <c r="F18" i="16" s="1"/>
  <c r="E17" i="16"/>
  <c r="F17" i="16" s="1"/>
  <c r="C17" i="16"/>
  <c r="C16" i="16"/>
  <c r="E16" i="16" s="1"/>
  <c r="F16" i="16" s="1"/>
  <c r="C15" i="16"/>
  <c r="E15" i="16" s="1"/>
  <c r="F15" i="16" s="1"/>
  <c r="C14" i="16"/>
  <c r="E14" i="16" s="1"/>
  <c r="F14" i="16" s="1"/>
  <c r="F13" i="16"/>
  <c r="E13" i="16"/>
  <c r="C13" i="16"/>
  <c r="E12" i="16"/>
  <c r="F12" i="16" s="1"/>
  <c r="C12" i="16"/>
  <c r="C11" i="16"/>
  <c r="E11" i="16" s="1"/>
  <c r="F11" i="16" s="1"/>
  <c r="F10" i="16"/>
  <c r="C10" i="16"/>
  <c r="E9" i="16"/>
  <c r="F9" i="16" s="1"/>
  <c r="C9" i="16"/>
  <c r="C8" i="16"/>
  <c r="E8" i="16" s="1"/>
  <c r="F8" i="16" s="1"/>
  <c r="C7" i="16"/>
  <c r="E7" i="16" s="1"/>
  <c r="F7" i="16" s="1"/>
  <c r="F36" i="16" l="1"/>
  <c r="F19" i="16"/>
  <c r="F45" i="16" l="1"/>
  <c r="E3" i="8" l="1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D27" i="13" l="1"/>
  <c r="D27" i="12"/>
  <c r="E6" i="14" l="1"/>
  <c r="E5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99" i="13" l="1"/>
  <c r="H5" i="14" l="1"/>
  <c r="H6" i="14"/>
  <c r="C65" i="12" l="1"/>
  <c r="C64" i="12"/>
  <c r="D31" i="13" l="1"/>
  <c r="C138" i="13"/>
  <c r="D112" i="13"/>
  <c r="D119" i="13" s="1"/>
  <c r="C65" i="13"/>
  <c r="C64" i="13"/>
  <c r="C57" i="13"/>
  <c r="C89" i="13" s="1"/>
  <c r="C42" i="13"/>
  <c r="C40" i="13"/>
  <c r="D26" i="13"/>
  <c r="D31" i="12"/>
  <c r="C138" i="12"/>
  <c r="D112" i="12"/>
  <c r="D119" i="12" s="1"/>
  <c r="C99" i="12"/>
  <c r="C57" i="12"/>
  <c r="C89" i="12" s="1"/>
  <c r="C42" i="12"/>
  <c r="C40" i="12"/>
  <c r="D26" i="12"/>
  <c r="D32" i="13" l="1"/>
  <c r="D32" i="12"/>
  <c r="D130" i="13"/>
  <c r="D155" i="13" s="1"/>
  <c r="D130" i="12"/>
  <c r="D155" i="12" s="1"/>
  <c r="F4" i="9"/>
  <c r="F3" i="9"/>
  <c r="F2" i="9"/>
  <c r="D42" i="12" l="1"/>
  <c r="D151" i="12"/>
  <c r="D40" i="12"/>
  <c r="D41" i="12"/>
  <c r="D41" i="13"/>
  <c r="D42" i="13"/>
  <c r="D40" i="13"/>
  <c r="D151" i="13"/>
  <c r="D65" i="13"/>
  <c r="D63" i="13"/>
  <c r="D64" i="13"/>
  <c r="D43" i="12" l="1"/>
  <c r="D55" i="12" s="1"/>
  <c r="D43" i="13"/>
  <c r="D76" i="13" s="1"/>
  <c r="D50" i="13"/>
  <c r="D55" i="13"/>
  <c r="D56" i="13"/>
  <c r="D49" i="13"/>
  <c r="D70" i="12"/>
  <c r="D78" i="12" s="1"/>
  <c r="D70" i="13"/>
  <c r="D78" i="13" s="1"/>
  <c r="D76" i="12"/>
  <c r="D53" i="12"/>
  <c r="D56" i="12"/>
  <c r="D49" i="12"/>
  <c r="D52" i="12"/>
  <c r="D51" i="12"/>
  <c r="D50" i="12"/>
  <c r="D51" i="13" l="1"/>
  <c r="D54" i="13"/>
  <c r="D54" i="12"/>
  <c r="D57" i="12" s="1"/>
  <c r="D77" i="12" s="1"/>
  <c r="D79" i="12" s="1"/>
  <c r="D87" i="12"/>
  <c r="D88" i="12"/>
  <c r="D89" i="12"/>
  <c r="D85" i="12"/>
  <c r="D86" i="12"/>
  <c r="D90" i="12"/>
  <c r="D52" i="13"/>
  <c r="D53" i="13"/>
  <c r="D57" i="13" s="1"/>
  <c r="D77" i="13" s="1"/>
  <c r="D79" i="13" s="1"/>
  <c r="D89" i="13"/>
  <c r="D85" i="13"/>
  <c r="D86" i="13"/>
  <c r="D90" i="13"/>
  <c r="D88" i="13"/>
  <c r="D87" i="13"/>
  <c r="D91" i="12" l="1"/>
  <c r="D153" i="12" s="1"/>
  <c r="D91" i="13"/>
  <c r="D153" i="13" s="1"/>
  <c r="D152" i="13"/>
  <c r="D102" i="13"/>
  <c r="D152" i="12"/>
  <c r="D103" i="12"/>
  <c r="D99" i="13" l="1"/>
  <c r="D103" i="13"/>
  <c r="D104" i="13"/>
  <c r="D101" i="13"/>
  <c r="D100" i="13"/>
  <c r="D104" i="12"/>
  <c r="D100" i="12"/>
  <c r="D99" i="12"/>
  <c r="D102" i="12"/>
  <c r="D101" i="12"/>
  <c r="D105" i="13" l="1"/>
  <c r="D118" i="13" s="1"/>
  <c r="D120" i="13" s="1"/>
  <c r="D154" i="13" s="1"/>
  <c r="D156" i="13" s="1"/>
  <c r="D105" i="12"/>
  <c r="D118" i="12" s="1"/>
  <c r="D120" i="12" s="1"/>
  <c r="D154" i="12" s="1"/>
  <c r="D156" i="12" s="1"/>
  <c r="D136" i="13"/>
  <c r="D137" i="13" s="1"/>
  <c r="D144" i="13" s="1"/>
  <c r="D136" i="12" l="1"/>
  <c r="D137" i="12" s="1"/>
  <c r="D143" i="13"/>
  <c r="D140" i="13"/>
  <c r="D142" i="13"/>
  <c r="D141" i="13"/>
  <c r="D138" i="13" l="1"/>
  <c r="D145" i="13" s="1"/>
  <c r="D157" i="13" s="1"/>
  <c r="D158" i="13" s="1"/>
  <c r="D159" i="13" s="1"/>
  <c r="D160" i="13" s="1"/>
  <c r="D141" i="12"/>
  <c r="D140" i="12"/>
  <c r="D142" i="12"/>
  <c r="D143" i="12"/>
  <c r="D144" i="12"/>
  <c r="D6" i="14" l="1"/>
  <c r="G6" i="14" s="1"/>
  <c r="I6" i="14" s="1"/>
  <c r="D138" i="12"/>
  <c r="D145" i="12" s="1"/>
  <c r="D157" i="12" s="1"/>
  <c r="D158" i="12" s="1"/>
  <c r="D5" i="14" l="1"/>
  <c r="G5" i="14" s="1"/>
  <c r="I5" i="14" s="1"/>
  <c r="I13" i="14" s="1"/>
  <c r="I14" i="14" s="1"/>
  <c r="D159" i="12"/>
  <c r="D160" i="12" s="1"/>
  <c r="I7" i="14" l="1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  <comment ref="C51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  <comment ref="C51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sharedStrings.xml><?xml version="1.0" encoding="utf-8"?>
<sst xmlns="http://schemas.openxmlformats.org/spreadsheetml/2006/main" count="824" uniqueCount="315">
  <si>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</si>
  <si>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</si>
  <si>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</si>
  <si>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</si>
  <si>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</si>
  <si>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</si>
  <si>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</si>
  <si>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</si>
  <si>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</si>
  <si>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</si>
  <si>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</si>
  <si>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</si>
  <si>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</si>
  <si>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</si>
  <si>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</si>
  <si>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</si>
  <si>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</si>
  <si>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</si>
  <si>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</si>
  <si>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</si>
  <si>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</si>
  <si>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</si>
  <si>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</si>
  <si>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</si>
  <si>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</si>
  <si>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</si>
  <si>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</si>
  <si>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</si>
  <si>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</si>
  <si>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</si>
  <si>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</si>
  <si>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</si>
  <si>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</si>
  <si>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</si>
  <si>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</si>
  <si>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</si>
  <si>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</si>
  <si>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</si>
  <si>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</si>
  <si>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</si>
  <si>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</si>
  <si>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</si>
  <si>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</si>
  <si>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</si>
  <si>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</si>
  <si>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</si>
  <si>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</si>
  <si>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</si>
  <si>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</si>
  <si>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</si>
  <si>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</si>
  <si>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</si>
  <si>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</si>
  <si>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</si>
  <si>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</si>
  <si>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</si>
  <si>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</si>
  <si>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</si>
  <si>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</si>
  <si>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</si>
  <si>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</si>
  <si>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</si>
  <si>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</si>
  <si>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</si>
  <si>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</si>
  <si>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</si>
  <si>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</si>
  <si>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</si>
  <si>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</si>
  <si>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</si>
  <si>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</si>
  <si>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</si>
  <si>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</si>
  <si>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</si>
  <si>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</si>
  <si>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</si>
  <si>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</si>
  <si>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</si>
  <si>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</si>
  <si>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</si>
  <si>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</si>
  <si>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</si>
  <si>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</si>
  <si>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</si>
  <si>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</si>
  <si>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</si>
  <si>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</si>
  <si>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</si>
  <si>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</si>
  <si>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</si>
  <si>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</si>
  <si>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</si>
  <si>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</si>
  <si>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</si>
  <si>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</si>
  <si>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</si>
  <si>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</si>
  <si>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</si>
  <si>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</si>
  <si>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</si>
  <si>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</si>
  <si>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</si>
  <si>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</si>
  <si>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</si>
  <si>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</si>
  <si>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</si>
  <si>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</si>
  <si>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</si>
  <si>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</si>
  <si>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</si>
  <si>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</si>
  <si>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</si>
  <si>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</si>
  <si>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</si>
  <si>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</si>
  <si>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</si>
  <si>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</si>
  <si>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</si>
  <si>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</si>
  <si>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</si>
  <si>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</si>
  <si>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</si>
  <si>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</si>
  <si>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</si>
  <si>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</si>
  <si>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</si>
  <si>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</si>
  <si>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</si>
  <si>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</si>
  <si>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</si>
  <si>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</si>
  <si>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</si>
  <si>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</si>
  <si>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</si>
  <si>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</si>
  <si>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</si>
  <si>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</si>
  <si>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</si>
  <si>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</si>
  <si>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</si>
  <si>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</si>
  <si>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</si>
  <si>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</si>
  <si>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</si>
  <si>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</si>
  <si>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</si>
  <si>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</si>
  <si>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</si>
  <si>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</si>
  <si>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</si>
  <si>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</si>
  <si>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</si>
  <si>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</si>
  <si>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Ausência por doença</t>
  </si>
  <si>
    <t>EPI's</t>
  </si>
  <si>
    <t>Função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</si>
  <si>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</si>
  <si>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</si>
  <si>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</si>
  <si>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</si>
  <si>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</si>
  <si>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</si>
  <si>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</si>
  <si>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</si>
  <si>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</si>
  <si>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</si>
  <si>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</si>
  <si>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</si>
  <si>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</si>
  <si>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</si>
  <si>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</si>
  <si>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</si>
  <si>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</si>
  <si>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</si>
  <si>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</si>
  <si>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</si>
  <si>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</si>
  <si>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</si>
  <si>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</si>
  <si>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Valor global da proposta (valor mensal do serviço multiplicado pelo número de meses do contrato).</t>
  </si>
  <si>
    <t>Afastamento maternidade</t>
  </si>
  <si>
    <t>Lote 02 - Jardinagem</t>
  </si>
  <si>
    <t>Nº de Empregados por posto</t>
  </si>
  <si>
    <t>Apresentar composição detalhada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</si>
  <si>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</si>
  <si>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</si>
  <si>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</si>
  <si>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</si>
  <si>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</si>
  <si>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</si>
  <si>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</si>
  <si>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</si>
  <si>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</si>
  <si>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</si>
  <si>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</si>
  <si>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</si>
  <si>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</si>
  <si>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</si>
  <si>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</si>
  <si>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</si>
  <si>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</si>
  <si>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</si>
  <si>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</si>
  <si>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</si>
  <si>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</si>
  <si>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</si>
  <si>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PCMSO</t>
  </si>
  <si>
    <t>Clásula Décima Quinta</t>
  </si>
  <si>
    <t>Escada de 10 (dez) degraus</t>
  </si>
  <si>
    <t>Espanador de Penas 65cm</t>
  </si>
  <si>
    <t>Escova de Lavar Roupa</t>
  </si>
  <si>
    <t>Kit completo para limpeza de vidros</t>
  </si>
  <si>
    <t>Rodo Plástico 60cm com cabo</t>
  </si>
  <si>
    <t>Rodo Plástico 40cm com cabo</t>
  </si>
  <si>
    <t>Unidade(s)</t>
  </si>
  <si>
    <t>Água Sanitária 5L</t>
  </si>
  <si>
    <t>Desodorizador 360ml Ultra Fresh Lavanda</t>
  </si>
  <si>
    <t>Detergente Limp. Sanitários 500ml- Limpador multiuso</t>
  </si>
  <si>
    <t>Detergente para cozinha de 500ml</t>
  </si>
  <si>
    <t>Disco 350mm Removedor Preto</t>
  </si>
  <si>
    <t>Esponja Dupla Face</t>
  </si>
  <si>
    <t>Limpa Vidros 5lt</t>
  </si>
  <si>
    <t>Pano Multiuso</t>
  </si>
  <si>
    <t>Pedra Sanitária 25gr</t>
  </si>
  <si>
    <t>Saco Alvejado 100% Algodão 48x78</t>
  </si>
  <si>
    <t>Unidade (s)</t>
  </si>
  <si>
    <t>Pacote</t>
  </si>
  <si>
    <t>Fardo(s)</t>
  </si>
  <si>
    <t>Aspirador de pó e agua, tipo industrial</t>
  </si>
  <si>
    <t>Enceradeira Industrial para lavagem, com escova de 400 mm</t>
  </si>
  <si>
    <t xml:space="preserve">Avental térmico impermeabilizante </t>
  </si>
  <si>
    <t>Luva de vaqueta mista e de látex</t>
  </si>
  <si>
    <t>Cinta coluna postural</t>
  </si>
  <si>
    <t>Bota de PVC Cano Curto</t>
  </si>
  <si>
    <t>Par(es)</t>
  </si>
  <si>
    <t xml:space="preserve">Camiseta malha fria, com gola esporte e emblema da empresa. </t>
  </si>
  <si>
    <t xml:space="preserve">Calça comprida com elástico e cordão, em gabardine. </t>
  </si>
  <si>
    <t>Meia em algodão, tipo soquete</t>
  </si>
  <si>
    <t>Crachá com foto e logo da empresa</t>
  </si>
  <si>
    <t>Clásula Nona</t>
  </si>
  <si>
    <t>Clásula Quinquagésima Primeira</t>
  </si>
  <si>
    <t>Cláusula Terceira 3ª Faixa Salarial</t>
  </si>
  <si>
    <t>Cláusula Terceira 2ª Faixa Salarial</t>
  </si>
  <si>
    <t>MT000049/2022</t>
  </si>
  <si>
    <t>6220-10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</si>
  <si>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</si>
  <si>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</si>
  <si>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</si>
  <si>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</si>
  <si>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</si>
  <si>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</si>
  <si>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</si>
  <si>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</si>
  <si>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</si>
  <si>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</si>
  <si>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</si>
  <si>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</si>
  <si>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</si>
  <si>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</si>
  <si>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</si>
  <si>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</si>
  <si>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</si>
  <si>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</si>
  <si>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</si>
  <si>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</si>
  <si>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40,00% (*)</t>
  </si>
  <si>
    <t>–</t>
  </si>
  <si>
    <t>5a Faixa, com alíquota efetiva superior a 12,5%</t>
  </si>
  <si>
    <t>Regime Tributário:</t>
  </si>
  <si>
    <t>Simples Nacional</t>
  </si>
  <si>
    <t>Lucro Presumido</t>
  </si>
  <si>
    <t>Lucro Real</t>
  </si>
  <si>
    <t>Alíquota do ISS</t>
  </si>
  <si>
    <t>Álcool em Gel 500ml</t>
  </si>
  <si>
    <t>Cera liquida para piso</t>
  </si>
  <si>
    <t>Desinfetante 5L (Floral)</t>
  </si>
  <si>
    <t>Detergente de limpeza em geral 5L</t>
  </si>
  <si>
    <t>Fibra Limpeza Pesada 10x26</t>
  </si>
  <si>
    <t>Flanela (cor branca)</t>
  </si>
  <si>
    <t>Lã de Aço (pacote)</t>
  </si>
  <si>
    <t>Lustra Móveis</t>
  </si>
  <si>
    <t>Pano de Prato 40x63</t>
  </si>
  <si>
    <t>Papel toalha Inter folhado extra luxo, na cor branca, Celulose 100% virgens, fardo c/ 08 pacotes de 1.000 fls.</t>
  </si>
  <si>
    <t>Papel higiênico rolão, na cor branca, 100% fibras virgens, folha dupla, Rolo com 300 metros (fardo c/ 08 rolos)</t>
  </si>
  <si>
    <t>Sabão em barra 200GR 5X1</t>
  </si>
  <si>
    <t>Sabão em pó 5Kg</t>
  </si>
  <si>
    <t>Sabonete Líquido 5L</t>
  </si>
  <si>
    <t>Saco de Lixo 200L 90X110 Fardo com 100 unidades (Micra mínima 9)</t>
  </si>
  <si>
    <t>Saco de Lixo 100L 70X 90 Fardo com 100 unidades (Micra mínima 7)</t>
  </si>
  <si>
    <t>Saco de Lixo 60L 63X80 Fardo com 100 unidades</t>
  </si>
  <si>
    <t>Saco de Lixo 40L 60X62 Fardo com 100 unidades</t>
  </si>
  <si>
    <t>Saco de Lixo 20L 40X59 Fardo com 100 unidades</t>
  </si>
  <si>
    <t>Balde plástico 12 litros</t>
  </si>
  <si>
    <t>Cabo Telescópio, ajustável, com 10 m, com encaixe para mangueira</t>
  </si>
  <si>
    <t>Cabo de Madeira 1,20mts</t>
  </si>
  <si>
    <t>Dispenser de papel Toalha</t>
  </si>
  <si>
    <t>Dispenser de papel higiênico</t>
  </si>
  <si>
    <t>Dispenser de sabonete</t>
  </si>
  <si>
    <t>Dispenser de álcool gel</t>
  </si>
  <si>
    <t>Dosador de produtos que precisam de diluição (*)</t>
  </si>
  <si>
    <t>Escova Sanitária Plástica</t>
  </si>
  <si>
    <t>Mangueira de “1 polegada de " 100 m de 1ª qualidade para lavagem de piso</t>
  </si>
  <si>
    <t>Mangueira de "1 polegada de" 50 m de 1ª qualidade para lavagem de piso</t>
  </si>
  <si>
    <t>Pá coletora para lixo</t>
  </si>
  <si>
    <t>Vassourão Gari</t>
  </si>
  <si>
    <t>Vassoura Pelo 40cm</t>
  </si>
  <si>
    <t>Vassoura Piaçava Sintética C/ Cabo</t>
  </si>
  <si>
    <t>Vassoura Teto Nylon 2mt</t>
  </si>
  <si>
    <t>Vassoura Nylon c/ cabo</t>
  </si>
  <si>
    <t>Adaptador L/R ,atender os itens 16 e 17</t>
  </si>
  <si>
    <t>Placa Sinalização Piso Molhado</t>
  </si>
  <si>
    <t>Redução para atender os itens 16 e 17</t>
  </si>
  <si>
    <t>Rastelo para jardim</t>
  </si>
  <si>
    <t>Soprador de folhas sthil</t>
  </si>
  <si>
    <t>Máquina de limpeza de alta pressão –Karcher ou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</si>
</sst>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9" fillId="0" borderId="0" xfId="4"/>
    <xf numFmtId="0" fontId="22" fillId="4" borderId="4" xfId="5" applyFont="1" applyFill="1" applyBorder="1" applyAlignment="1">
      <alignment horizontal="center" vertical="center" wrapText="1"/>
    </xf>
    <xf numFmtId="44" fontId="22" fillId="4" borderId="4" xfId="5" applyNumberFormat="1" applyFont="1" applyFill="1" applyBorder="1" applyAlignment="1">
      <alignment horizontal="center" wrapText="1"/>
    </xf>
    <xf numFmtId="0" fontId="22" fillId="4" borderId="4" xfId="5" applyFont="1" applyFill="1" applyBorder="1" applyAlignment="1">
      <alignment horizontal="center" wrapText="1"/>
    </xf>
    <xf numFmtId="17" fontId="21" fillId="0" borderId="4" xfId="5" applyNumberFormat="1" applyFont="1" applyFill="1" applyBorder="1"/>
    <xf numFmtId="44" fontId="21" fillId="0" borderId="4" xfId="5" applyNumberFormat="1" applyFont="1" applyBorder="1" applyAlignment="1">
      <alignment horizontal="center"/>
    </xf>
    <xf numFmtId="0" fontId="21" fillId="0" borderId="4" xfId="5" applyFont="1" applyBorder="1" applyAlignment="1">
      <alignment horizontal="center"/>
    </xf>
    <xf numFmtId="165" fontId="21" fillId="0" borderId="4" xfId="6" applyFont="1" applyFill="1" applyBorder="1"/>
    <xf numFmtId="43" fontId="21" fillId="0" borderId="4" xfId="5" applyNumberFormat="1" applyFont="1" applyFill="1" applyBorder="1"/>
    <xf numFmtId="166" fontId="21" fillId="0" borderId="4" xfId="7" applyFont="1" applyFill="1" applyBorder="1"/>
    <xf numFmtId="10" fontId="21" fillId="0" borderId="4" xfId="8" applyNumberFormat="1" applyFont="1" applyFill="1" applyBorder="1"/>
    <xf numFmtId="44" fontId="21" fillId="0" borderId="4" xfId="7" applyNumberFormat="1" applyFont="1" applyFill="1" applyBorder="1"/>
    <xf numFmtId="165" fontId="1" fillId="0" borderId="0" xfId="6" applyFont="1"/>
    <xf numFmtId="10" fontId="22" fillId="4" borderId="4" xfId="5" applyNumberFormat="1" applyFont="1" applyFill="1" applyBorder="1" applyAlignment="1">
      <alignment vertical="center"/>
    </xf>
    <xf numFmtId="0" fontId="21" fillId="0" borderId="0" xfId="5" applyFont="1"/>
    <xf numFmtId="44" fontId="21" fillId="0" borderId="0" xfId="5" applyNumberFormat="1" applyFont="1"/>
    <xf numFmtId="44" fontId="22" fillId="4" borderId="4" xfId="5" applyNumberFormat="1" applyFont="1" applyFill="1" applyBorder="1" applyAlignment="1">
      <alignment horizontal="center" vertical="center" wrapText="1"/>
    </xf>
    <xf numFmtId="0" fontId="21" fillId="0" borderId="4" xfId="5" applyFont="1" applyBorder="1"/>
    <xf numFmtId="44" fontId="19" fillId="0" borderId="4" xfId="4" applyNumberFormat="1" applyFont="1" applyBorder="1"/>
    <xf numFmtId="0" fontId="22" fillId="4" borderId="0" xfId="5" applyFont="1" applyFill="1" applyBorder="1" applyAlignment="1">
      <alignment horizontal="center"/>
    </xf>
    <xf numFmtId="10" fontId="22" fillId="4" borderId="0" xfId="5" applyNumberFormat="1" applyFont="1" applyFill="1" applyBorder="1"/>
    <xf numFmtId="0" fontId="22" fillId="4" borderId="0" xfId="5" applyFont="1" applyFill="1" applyBorder="1" applyAlignment="1">
      <alignment horizontal="left"/>
    </xf>
    <xf numFmtId="0" fontId="19" fillId="4" borderId="0" xfId="4" applyFill="1"/>
    <xf numFmtId="0" fontId="21" fillId="4" borderId="0" xfId="3" applyFont="1" applyFill="1"/>
    <xf numFmtId="44" fontId="21" fillId="4" borderId="0" xfId="3" applyNumberFormat="1" applyFont="1" applyFill="1"/>
    <xf numFmtId="10" fontId="23" fillId="4" borderId="0" xfId="3" applyNumberFormat="1" applyFont="1" applyFill="1"/>
    <xf numFmtId="0" fontId="19" fillId="0" borderId="0" xfId="3"/>
    <xf numFmtId="44" fontId="19" fillId="0" borderId="0" xfId="3" applyNumberFormat="1"/>
    <xf numFmtId="14" fontId="19" fillId="0" borderId="0" xfId="4" applyNumberFormat="1"/>
    <xf numFmtId="0" fontId="0" fillId="0" borderId="4" xfId="0" applyBorder="1"/>
    <xf numFmtId="43" fontId="0" fillId="0" borderId="4" xfId="1" applyFont="1" applyBorder="1"/>
    <xf numFmtId="0" fontId="3" fillId="0" borderId="4" xfId="0" applyFont="1" applyBorder="1"/>
    <xf numFmtId="43" fontId="3" fillId="0" borderId="4" xfId="1" applyFont="1" applyBorder="1"/>
    <xf numFmtId="43" fontId="3" fillId="0" borderId="4" xfId="0" applyNumberFormat="1" applyFont="1" applyBorder="1"/>
    <xf numFmtId="0" fontId="24" fillId="0" borderId="0" xfId="0" applyFont="1"/>
    <xf numFmtId="0" fontId="17" fillId="0" borderId="4" xfId="0" applyFont="1" applyFill="1" applyBorder="1" applyAlignment="1">
      <alignment horizontal="center" vertical="top" wrapText="1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25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4" xfId="0" applyBorder="1" applyAlignment="1"/>
    <xf numFmtId="9" fontId="2" fillId="0" borderId="0" xfId="0" applyNumberFormat="1" applyFont="1"/>
    <xf numFmtId="9" fontId="2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10" fontId="0" fillId="0" borderId="0" xfId="2" applyNumberFormat="1" applyFont="1"/>
    <xf numFmtId="0" fontId="3" fillId="0" borderId="0" xfId="0" applyFont="1"/>
    <xf numFmtId="0" fontId="11" fillId="0" borderId="4" xfId="0" applyFont="1" applyBorder="1"/>
    <xf numFmtId="43" fontId="11" fillId="0" borderId="4" xfId="1" applyFont="1" applyBorder="1"/>
    <xf numFmtId="43" fontId="11" fillId="0" borderId="4" xfId="0" applyNumberFormat="1" applyFont="1" applyBorder="1"/>
    <xf numFmtId="0" fontId="26" fillId="0" borderId="4" xfId="0" applyFont="1" applyBorder="1"/>
    <xf numFmtId="0" fontId="3" fillId="0" borderId="0" xfId="0" applyFont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2" fillId="4" borderId="0" xfId="5" applyFont="1" applyFill="1" applyBorder="1" applyAlignment="1">
      <alignment horizontal="left"/>
    </xf>
    <xf numFmtId="0" fontId="22" fillId="4" borderId="0" xfId="5" applyFont="1" applyFill="1" applyBorder="1" applyAlignment="1">
      <alignment horizontal="center"/>
    </xf>
    <xf numFmtId="0" fontId="22" fillId="4" borderId="8" xfId="5" applyFont="1" applyFill="1" applyBorder="1" applyAlignment="1">
      <alignment horizontal="center" vertical="center" wrapText="1"/>
    </xf>
    <xf numFmtId="0" fontId="22" fillId="4" borderId="5" xfId="5" applyFont="1" applyFill="1" applyBorder="1" applyAlignment="1">
      <alignment horizontal="center" vertical="center" wrapText="1"/>
    </xf>
    <xf numFmtId="0" fontId="22" fillId="4" borderId="4" xfId="5" applyFont="1" applyFill="1" applyBorder="1" applyAlignment="1">
      <alignment horizontal="center" vertical="center"/>
    </xf>
    <xf numFmtId="0" fontId="20" fillId="0" borderId="2" xfId="3" applyFont="1" applyBorder="1" applyAlignment="1">
      <alignment horizontal="center"/>
    </xf>
    <xf numFmtId="0" fontId="21" fillId="0" borderId="3" xfId="5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5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6" name="Tabela3" displayName="Tabela3" ref="E22:I24" totalsRowCount="1" dataDxfId="10">
  <autoFilter ref="E22:I23"/>
  <tableColumns count="5">
    <tableColumn id="1" name="ISS" dataDxfId="9" totalsRowDxfId="4"/>
    <tableColumn id="2" name="CSLL" dataDxfId="8" totalsRowDxfId="3"/>
    <tableColumn id="3" name="IRPJ" dataDxfId="7" totalsRowDxfId="2"/>
    <tableColumn id="4" name="Cofins" dataDxfId="6" totalsRowDxfId="1"/>
    <tableColumn id="5" name="PIS/Pasep" dataDxfId="5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P160"/>
  <sheetViews>
    <sheetView showGridLines="0" topLeftCell="A124" zoomScaleNormal="100" workbookViewId="0">
      <selection activeCell="C144" sqref="C144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16" x14ac:dyDescent="0.25">
      <c r="A1" s="148" t="s">
        <v>0</v>
      </c>
      <c r="B1" s="148"/>
      <c r="C1" s="148"/>
      <c r="D1" s="148"/>
      <c r="E1" s="148"/>
      <c r="F1" s="1" t="s">
        <v>124</v>
      </c>
      <c r="G1" s="1" t="s">
        <v>122</v>
      </c>
      <c r="I1" s="40" t="s">
        <v>123</v>
      </c>
      <c r="J1" s="1" t="s">
        <v>122</v>
      </c>
      <c r="P1" s="1" t="s">
        <v>269</v>
      </c>
    </row>
    <row r="2" spans="1:16" x14ac:dyDescent="0.25">
      <c r="A2" s="55" t="s">
        <v>107</v>
      </c>
      <c r="B2" s="55"/>
      <c r="F2" s="1" t="s">
        <v>187</v>
      </c>
      <c r="G2" s="73">
        <v>1212</v>
      </c>
      <c r="H2" s="15" t="s">
        <v>85</v>
      </c>
      <c r="P2" s="1" t="s">
        <v>270</v>
      </c>
    </row>
    <row r="3" spans="1:16" x14ac:dyDescent="0.25">
      <c r="A3" s="20" t="s">
        <v>108</v>
      </c>
      <c r="B3" s="20"/>
      <c r="F3" s="1" t="s">
        <v>268</v>
      </c>
      <c r="G3" s="72" t="s">
        <v>269</v>
      </c>
      <c r="H3" s="15"/>
      <c r="P3" s="1" t="s">
        <v>271</v>
      </c>
    </row>
    <row r="4" spans="1:16" x14ac:dyDescent="0.25">
      <c r="A4" s="14"/>
      <c r="B4" s="14"/>
      <c r="F4" s="1" t="s">
        <v>272</v>
      </c>
      <c r="G4" s="135">
        <v>0.05</v>
      </c>
      <c r="H4" s="15"/>
    </row>
    <row r="5" spans="1:16" x14ac:dyDescent="0.25">
      <c r="A5" s="5" t="s">
        <v>4</v>
      </c>
      <c r="B5" s="52" t="s">
        <v>109</v>
      </c>
      <c r="C5" s="149"/>
      <c r="D5" s="150"/>
      <c r="H5" s="15"/>
    </row>
    <row r="6" spans="1:16" x14ac:dyDescent="0.25">
      <c r="A6" s="5" t="s">
        <v>6</v>
      </c>
      <c r="B6" s="52" t="s">
        <v>110</v>
      </c>
      <c r="C6" s="150"/>
      <c r="D6" s="150"/>
      <c r="H6" s="15"/>
    </row>
    <row r="7" spans="1:16" ht="25.5" x14ac:dyDescent="0.25">
      <c r="A7" s="5" t="s">
        <v>8</v>
      </c>
      <c r="B7" s="52" t="s">
        <v>111</v>
      </c>
      <c r="C7" s="151" t="s">
        <v>243</v>
      </c>
      <c r="D7" s="151"/>
      <c r="H7" s="15"/>
    </row>
    <row r="8" spans="1:16" x14ac:dyDescent="0.25">
      <c r="A8" s="5" t="s">
        <v>10</v>
      </c>
      <c r="B8" s="52" t="s">
        <v>112</v>
      </c>
      <c r="C8" s="150"/>
      <c r="D8" s="150"/>
      <c r="H8" s="15"/>
    </row>
    <row r="9" spans="1:16" x14ac:dyDescent="0.25">
      <c r="A9" s="147"/>
      <c r="B9" s="147"/>
      <c r="C9" s="147"/>
      <c r="D9" s="147"/>
      <c r="E9" s="54"/>
    </row>
    <row r="10" spans="1:16" x14ac:dyDescent="0.25">
      <c r="A10" s="148" t="s">
        <v>78</v>
      </c>
      <c r="B10" s="148"/>
      <c r="C10" s="148"/>
      <c r="D10" s="148"/>
      <c r="E10" s="148"/>
    </row>
    <row r="11" spans="1:16" ht="25.5" customHeight="1" x14ac:dyDescent="0.25">
      <c r="A11" s="152" t="s">
        <v>79</v>
      </c>
      <c r="B11" s="152"/>
      <c r="C11" s="31" t="s">
        <v>80</v>
      </c>
      <c r="D11" s="71" t="s">
        <v>81</v>
      </c>
      <c r="E11" s="71" t="s">
        <v>182</v>
      </c>
    </row>
    <row r="12" spans="1:16" ht="15.75" customHeight="1" x14ac:dyDescent="0.25">
      <c r="A12" s="153" t="s">
        <v>104</v>
      </c>
      <c r="B12" s="153"/>
      <c r="C12" s="155" t="s">
        <v>82</v>
      </c>
      <c r="D12" s="155">
        <v>1</v>
      </c>
      <c r="E12" s="155">
        <v>1</v>
      </c>
    </row>
    <row r="13" spans="1:16" x14ac:dyDescent="0.25">
      <c r="A13" s="154"/>
      <c r="B13" s="154"/>
      <c r="C13" s="156"/>
      <c r="D13" s="156"/>
      <c r="E13" s="156"/>
    </row>
    <row r="14" spans="1:16" x14ac:dyDescent="0.25">
      <c r="A14" s="4"/>
      <c r="B14" s="4"/>
      <c r="C14" s="4"/>
      <c r="D14" s="4"/>
      <c r="E14" s="4"/>
    </row>
    <row r="15" spans="1:16" x14ac:dyDescent="0.25">
      <c r="A15" s="36">
        <v>1</v>
      </c>
      <c r="B15" s="35" t="s">
        <v>113</v>
      </c>
      <c r="C15" s="157" t="s">
        <v>104</v>
      </c>
      <c r="D15" s="157"/>
      <c r="E15" s="157"/>
      <c r="F15" s="34"/>
    </row>
    <row r="16" spans="1:16" x14ac:dyDescent="0.25">
      <c r="A16" s="36">
        <v>2</v>
      </c>
      <c r="B16" s="35" t="s">
        <v>114</v>
      </c>
      <c r="C16" s="157" t="s">
        <v>244</v>
      </c>
      <c r="D16" s="157"/>
      <c r="E16" s="157"/>
      <c r="F16" s="34"/>
    </row>
    <row r="17" spans="1:6" x14ac:dyDescent="0.25">
      <c r="A17" s="36">
        <v>3</v>
      </c>
      <c r="B17" s="35" t="s">
        <v>115</v>
      </c>
      <c r="C17" s="158">
        <f>1502.31</f>
        <v>1502.31</v>
      </c>
      <c r="D17" s="158"/>
      <c r="E17" s="158"/>
      <c r="F17" s="34"/>
    </row>
    <row r="18" spans="1:6" x14ac:dyDescent="0.25">
      <c r="A18" s="36">
        <v>4</v>
      </c>
      <c r="B18" s="35" t="s">
        <v>116</v>
      </c>
      <c r="C18" s="157" t="s">
        <v>156</v>
      </c>
      <c r="D18" s="157"/>
      <c r="E18" s="157"/>
      <c r="F18" s="34"/>
    </row>
    <row r="19" spans="1:6" x14ac:dyDescent="0.25">
      <c r="A19" s="36">
        <v>5</v>
      </c>
      <c r="B19" s="35" t="s">
        <v>117</v>
      </c>
      <c r="C19" s="159">
        <v>44562</v>
      </c>
      <c r="D19" s="157"/>
      <c r="E19" s="157"/>
      <c r="F19" s="34"/>
    </row>
    <row r="20" spans="1:6" x14ac:dyDescent="0.25">
      <c r="A20" s="4"/>
      <c r="B20" s="4"/>
      <c r="C20" s="4"/>
      <c r="D20" s="4"/>
      <c r="E20" s="4"/>
    </row>
    <row r="22" spans="1:6" x14ac:dyDescent="0.25">
      <c r="A22" s="148" t="s">
        <v>1</v>
      </c>
      <c r="B22" s="148"/>
      <c r="C22" s="148"/>
      <c r="D22" s="148"/>
      <c r="E22" s="148"/>
    </row>
    <row r="24" spans="1:6" ht="25.5" customHeight="1" x14ac:dyDescent="0.25">
      <c r="A24" s="30">
        <v>1</v>
      </c>
      <c r="B24" s="50" t="s">
        <v>2</v>
      </c>
      <c r="C24" s="30" t="s">
        <v>24</v>
      </c>
      <c r="D24" s="30" t="s">
        <v>3</v>
      </c>
      <c r="E24" s="30" t="s">
        <v>129</v>
      </c>
    </row>
    <row r="25" spans="1:6" x14ac:dyDescent="0.25">
      <c r="A25" s="5" t="s">
        <v>4</v>
      </c>
      <c r="B25" s="52" t="s">
        <v>5</v>
      </c>
      <c r="C25" s="13"/>
      <c r="D25" s="6">
        <v>1459.21</v>
      </c>
      <c r="E25" s="20" t="s">
        <v>241</v>
      </c>
    </row>
    <row r="26" spans="1:6" x14ac:dyDescent="0.25">
      <c r="A26" s="5" t="s">
        <v>6</v>
      </c>
      <c r="B26" s="52" t="s">
        <v>7</v>
      </c>
      <c r="C26" s="13">
        <v>0</v>
      </c>
      <c r="D26" s="6">
        <f>D25*C26</f>
        <v>0</v>
      </c>
      <c r="E26" s="20" t="s">
        <v>140</v>
      </c>
    </row>
    <row r="27" spans="1:6" x14ac:dyDescent="0.25">
      <c r="A27" s="5" t="s">
        <v>8</v>
      </c>
      <c r="B27" s="52" t="s">
        <v>9</v>
      </c>
      <c r="C27" s="13">
        <v>0</v>
      </c>
      <c r="D27" s="6">
        <f>C27*$G$2</f>
        <v>0</v>
      </c>
      <c r="E27" s="20" t="s">
        <v>140</v>
      </c>
    </row>
    <row r="28" spans="1:6" x14ac:dyDescent="0.25">
      <c r="A28" s="5" t="s">
        <v>10</v>
      </c>
      <c r="B28" s="52" t="s">
        <v>11</v>
      </c>
      <c r="C28" s="13"/>
      <c r="D28" s="6"/>
      <c r="E28" s="20" t="s">
        <v>140</v>
      </c>
    </row>
    <row r="29" spans="1:6" x14ac:dyDescent="0.25">
      <c r="A29" s="5" t="s">
        <v>12</v>
      </c>
      <c r="B29" s="52" t="s">
        <v>13</v>
      </c>
      <c r="C29" s="13"/>
      <c r="D29" s="6"/>
      <c r="E29" s="20" t="s">
        <v>140</v>
      </c>
    </row>
    <row r="30" spans="1:6" x14ac:dyDescent="0.25">
      <c r="A30" s="5" t="s">
        <v>14</v>
      </c>
      <c r="B30" s="52" t="s">
        <v>105</v>
      </c>
      <c r="C30" s="13"/>
      <c r="D30" s="6">
        <v>43.1</v>
      </c>
      <c r="E30" s="20" t="s">
        <v>241</v>
      </c>
    </row>
    <row r="31" spans="1:6" x14ac:dyDescent="0.25">
      <c r="A31" s="5" t="s">
        <v>14</v>
      </c>
      <c r="B31" s="52" t="s">
        <v>184</v>
      </c>
      <c r="C31" s="13"/>
      <c r="D31" s="6">
        <f>1100*C31</f>
        <v>0</v>
      </c>
      <c r="E31" s="20" t="s">
        <v>140</v>
      </c>
    </row>
    <row r="32" spans="1:6" x14ac:dyDescent="0.25">
      <c r="A32" s="162" t="s">
        <v>15</v>
      </c>
      <c r="B32" s="163"/>
      <c r="C32" s="10"/>
      <c r="D32" s="10">
        <f>SUM(D25:D31)</f>
        <v>1502.31</v>
      </c>
      <c r="E32" s="10"/>
    </row>
    <row r="35" spans="1:5" x14ac:dyDescent="0.25">
      <c r="A35" s="148" t="s">
        <v>16</v>
      </c>
      <c r="B35" s="148"/>
      <c r="C35" s="148"/>
      <c r="D35" s="148"/>
      <c r="E35" s="148"/>
    </row>
    <row r="36" spans="1:5" x14ac:dyDescent="0.25">
      <c r="A36" s="2"/>
    </row>
    <row r="37" spans="1:5" x14ac:dyDescent="0.25">
      <c r="A37" s="148" t="s">
        <v>17</v>
      </c>
      <c r="B37" s="148"/>
      <c r="C37" s="148"/>
      <c r="D37" s="148"/>
      <c r="E37" s="148"/>
    </row>
    <row r="39" spans="1:5" x14ac:dyDescent="0.25">
      <c r="A39" s="30" t="s">
        <v>18</v>
      </c>
      <c r="B39" s="30" t="s">
        <v>19</v>
      </c>
      <c r="C39" s="30" t="s">
        <v>24</v>
      </c>
      <c r="D39" s="30" t="s">
        <v>3</v>
      </c>
      <c r="E39" s="30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0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0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0" t="s">
        <v>143</v>
      </c>
    </row>
    <row r="43" spans="1:5" x14ac:dyDescent="0.25">
      <c r="A43" s="162" t="s">
        <v>15</v>
      </c>
      <c r="B43" s="163"/>
      <c r="C43" s="10"/>
      <c r="D43" s="10">
        <f>SUM(D40:D42)</f>
        <v>292.11583333333334</v>
      </c>
      <c r="E43" s="20"/>
    </row>
    <row r="44" spans="1:5" x14ac:dyDescent="0.25">
      <c r="D44" s="56"/>
    </row>
    <row r="46" spans="1:5" x14ac:dyDescent="0.25">
      <c r="A46" s="148" t="s">
        <v>21</v>
      </c>
      <c r="B46" s="148"/>
      <c r="C46" s="148"/>
      <c r="D46" s="148"/>
      <c r="E46" s="148"/>
    </row>
    <row r="48" spans="1:5" x14ac:dyDescent="0.25">
      <c r="A48" s="30" t="s">
        <v>22</v>
      </c>
      <c r="B48" s="30" t="s">
        <v>23</v>
      </c>
      <c r="C48" s="30" t="s">
        <v>24</v>
      </c>
      <c r="D48" s="30" t="s">
        <v>3</v>
      </c>
      <c r="E48" s="30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IF($G$3="Simples Nacional",0,2.5%)</f>
        <v>0</v>
      </c>
      <c r="D50" s="6">
        <f t="shared" ref="D50:D56" si="0">($D$32+$D$43)*C50</f>
        <v>0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2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IF($G$3="Simples Nacional",0,1.5%)</f>
        <v>0</v>
      </c>
      <c r="D52" s="6">
        <f t="shared" si="0"/>
        <v>0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IF($G$3="Simples Nacional",0,1%)</f>
        <v>0</v>
      </c>
      <c r="D53" s="6">
        <f t="shared" si="0"/>
        <v>0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IF($G$3="Simples Nacional",0,0.6%)</f>
        <v>0</v>
      </c>
      <c r="D54" s="6">
        <f t="shared" si="0"/>
        <v>0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IF($G$3="Simples Nacional",0,0.2%)</f>
        <v>0</v>
      </c>
      <c r="D55" s="6">
        <f t="shared" si="0"/>
        <v>0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162" t="s">
        <v>34</v>
      </c>
      <c r="B57" s="163"/>
      <c r="C57" s="38">
        <f>SUM(C49:C56)</f>
        <v>0.34</v>
      </c>
      <c r="D57" s="10">
        <f>SUM(D49:D56)</f>
        <v>610.10478333333333</v>
      </c>
      <c r="E57" s="20"/>
    </row>
    <row r="60" spans="1:5" x14ac:dyDescent="0.25">
      <c r="A60" s="148" t="s">
        <v>35</v>
      </c>
      <c r="B60" s="148"/>
      <c r="C60" s="148"/>
      <c r="D60" s="148"/>
      <c r="E60" s="148"/>
    </row>
    <row r="62" spans="1:5" x14ac:dyDescent="0.25">
      <c r="A62" s="30" t="s">
        <v>36</v>
      </c>
      <c r="B62" s="162" t="s">
        <v>37</v>
      </c>
      <c r="C62" s="163"/>
      <c r="D62" s="30" t="s">
        <v>3</v>
      </c>
      <c r="E62" s="30" t="s">
        <v>129</v>
      </c>
    </row>
    <row r="63" spans="1:5" ht="64.5" x14ac:dyDescent="0.25">
      <c r="A63" s="5" t="s">
        <v>4</v>
      </c>
      <c r="B63" s="160" t="s">
        <v>120</v>
      </c>
      <c r="C63" s="161"/>
      <c r="D63" s="6">
        <f>IF(VLOOKUP(B63,Beneficios!$A$1:$F$8,1,FALSE)=$B$63,VLOOKUP(B63,Beneficios!$A$1:$F$8,6,FALSE))-$D$25*Beneficios!$E$2</f>
        <v>125.64739999999999</v>
      </c>
      <c r="E63" s="39" t="s">
        <v>139</v>
      </c>
    </row>
    <row r="64" spans="1:5" x14ac:dyDescent="0.25">
      <c r="A64" s="5" t="s">
        <v>6</v>
      </c>
      <c r="B64" s="160" t="s">
        <v>38</v>
      </c>
      <c r="C64" s="161">
        <f>22*16-(22*16)*20%</f>
        <v>281.60000000000002</v>
      </c>
      <c r="D64" s="6">
        <f>IF(VLOOKUP(B64,Beneficios!$A$1:$F$8,1,FALSE)=B64,VLOOKUP(B64,Beneficios!$A$1:$F$8,6,FALSE))</f>
        <v>326.12800000000004</v>
      </c>
      <c r="E64" s="20" t="s">
        <v>207</v>
      </c>
    </row>
    <row r="65" spans="1:5" x14ac:dyDescent="0.25">
      <c r="A65" s="5" t="s">
        <v>8</v>
      </c>
      <c r="B65" s="160" t="s">
        <v>106</v>
      </c>
      <c r="C65" s="161">
        <f>120</f>
        <v>120</v>
      </c>
      <c r="D65" s="6">
        <f>IF(VLOOKUP(B65,Beneficios!$A$1:$F$8,1,FALSE)=$B$65,VLOOKUP(B65,Beneficios!$A$1:$F$8,6,FALSE))</f>
        <v>130.80000000000001</v>
      </c>
      <c r="E65" s="20" t="s">
        <v>239</v>
      </c>
    </row>
    <row r="66" spans="1:5" x14ac:dyDescent="0.25">
      <c r="A66" s="5" t="s">
        <v>10</v>
      </c>
      <c r="B66" s="160" t="s">
        <v>206</v>
      </c>
      <c r="C66" s="161"/>
      <c r="D66" s="6">
        <v>49</v>
      </c>
      <c r="E66" s="20" t="s">
        <v>240</v>
      </c>
    </row>
    <row r="67" spans="1:5" x14ac:dyDescent="0.25">
      <c r="A67" s="5" t="s">
        <v>12</v>
      </c>
      <c r="B67" s="160" t="s">
        <v>184</v>
      </c>
      <c r="C67" s="161"/>
      <c r="D67" s="6"/>
      <c r="E67" s="20" t="s">
        <v>140</v>
      </c>
    </row>
    <row r="68" spans="1:5" x14ac:dyDescent="0.25">
      <c r="A68" s="5" t="s">
        <v>29</v>
      </c>
      <c r="B68" s="160" t="s">
        <v>184</v>
      </c>
      <c r="C68" s="161"/>
      <c r="D68" s="6"/>
      <c r="E68" s="20" t="s">
        <v>140</v>
      </c>
    </row>
    <row r="69" spans="1:5" x14ac:dyDescent="0.25">
      <c r="A69" s="5" t="s">
        <v>14</v>
      </c>
      <c r="B69" s="160" t="s">
        <v>184</v>
      </c>
      <c r="C69" s="161"/>
      <c r="D69" s="6"/>
      <c r="E69" s="20" t="s">
        <v>140</v>
      </c>
    </row>
    <row r="70" spans="1:5" x14ac:dyDescent="0.25">
      <c r="A70" s="162" t="s">
        <v>15</v>
      </c>
      <c r="B70" s="164"/>
      <c r="C70" s="163"/>
      <c r="D70" s="10">
        <f>SUM(D63:D69)</f>
        <v>631.57540000000006</v>
      </c>
      <c r="E70" s="20"/>
    </row>
    <row r="73" spans="1:5" x14ac:dyDescent="0.25">
      <c r="A73" s="148" t="s">
        <v>39</v>
      </c>
      <c r="B73" s="148"/>
      <c r="C73" s="148"/>
      <c r="D73" s="148"/>
      <c r="E73" s="148"/>
    </row>
    <row r="75" spans="1:5" x14ac:dyDescent="0.25">
      <c r="A75" s="30">
        <v>2</v>
      </c>
      <c r="B75" s="50" t="s">
        <v>40</v>
      </c>
      <c r="C75" s="51"/>
      <c r="D75" s="30" t="s">
        <v>3</v>
      </c>
      <c r="E75" s="30" t="s">
        <v>90</v>
      </c>
    </row>
    <row r="76" spans="1:5" x14ac:dyDescent="0.25">
      <c r="A76" s="5" t="s">
        <v>18</v>
      </c>
      <c r="B76" s="52" t="s">
        <v>19</v>
      </c>
      <c r="C76" s="53"/>
      <c r="D76" s="6">
        <f>D43</f>
        <v>292.11583333333334</v>
      </c>
      <c r="E76" s="20"/>
    </row>
    <row r="77" spans="1:5" x14ac:dyDescent="0.25">
      <c r="A77" s="5" t="s">
        <v>22</v>
      </c>
      <c r="B77" s="52" t="s">
        <v>23</v>
      </c>
      <c r="C77" s="53"/>
      <c r="D77" s="6">
        <f>D57</f>
        <v>610.10478333333333</v>
      </c>
      <c r="E77" s="20"/>
    </row>
    <row r="78" spans="1:5" x14ac:dyDescent="0.25">
      <c r="A78" s="5" t="s">
        <v>36</v>
      </c>
      <c r="B78" s="52" t="s">
        <v>37</v>
      </c>
      <c r="C78" s="53"/>
      <c r="D78" s="6">
        <f>D70</f>
        <v>631.57540000000006</v>
      </c>
      <c r="E78" s="20"/>
    </row>
    <row r="79" spans="1:5" x14ac:dyDescent="0.25">
      <c r="A79" s="162" t="s">
        <v>15</v>
      </c>
      <c r="B79" s="164"/>
      <c r="C79" s="163"/>
      <c r="D79" s="10">
        <f>SUM(D76:D78)</f>
        <v>1533.7960166666667</v>
      </c>
      <c r="E79" s="20"/>
    </row>
    <row r="80" spans="1:5" x14ac:dyDescent="0.25">
      <c r="A80" s="3"/>
    </row>
    <row r="82" spans="1:5" x14ac:dyDescent="0.25">
      <c r="A82" s="148" t="s">
        <v>41</v>
      </c>
      <c r="B82" s="148"/>
      <c r="C82" s="148"/>
      <c r="D82" s="148"/>
      <c r="E82" s="148"/>
    </row>
    <row r="84" spans="1:5" x14ac:dyDescent="0.25">
      <c r="A84" s="30">
        <v>3</v>
      </c>
      <c r="B84" s="30" t="s">
        <v>42</v>
      </c>
      <c r="C84" s="30" t="s">
        <v>24</v>
      </c>
      <c r="D84" s="30" t="s">
        <v>3</v>
      </c>
      <c r="E84" s="30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39" t="s">
        <v>151</v>
      </c>
    </row>
    <row r="87" spans="1:5" ht="25.5" x14ac:dyDescent="0.25">
      <c r="A87" s="5" t="s">
        <v>8</v>
      </c>
      <c r="B87" s="9" t="s">
        <v>119</v>
      </c>
      <c r="C87" s="33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6.6111111111111119E-3</v>
      </c>
      <c r="D89" s="6">
        <f t="shared" si="1"/>
        <v>11.863148564814816</v>
      </c>
      <c r="E89" s="39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39"/>
    </row>
    <row r="91" spans="1:5" x14ac:dyDescent="0.25">
      <c r="A91" s="30" t="s">
        <v>15</v>
      </c>
      <c r="B91" s="30"/>
      <c r="C91" s="10"/>
      <c r="D91" s="10">
        <f>SUM(D85:D90)</f>
        <v>126.60671157407408</v>
      </c>
      <c r="E91" s="39"/>
    </row>
    <row r="94" spans="1:5" x14ac:dyDescent="0.25">
      <c r="A94" s="148" t="s">
        <v>47</v>
      </c>
      <c r="B94" s="148"/>
      <c r="C94" s="148"/>
      <c r="D94" s="148"/>
      <c r="E94" s="148"/>
    </row>
    <row r="96" spans="1:5" x14ac:dyDescent="0.25">
      <c r="A96" s="148" t="s">
        <v>48</v>
      </c>
      <c r="B96" s="148"/>
      <c r="C96" s="148"/>
      <c r="D96" s="148"/>
      <c r="E96" s="148"/>
    </row>
    <row r="97" spans="1:5" x14ac:dyDescent="0.25">
      <c r="A97" s="2"/>
    </row>
    <row r="98" spans="1:5" x14ac:dyDescent="0.25">
      <c r="A98" s="30" t="s">
        <v>49</v>
      </c>
      <c r="B98" s="30" t="s">
        <v>50</v>
      </c>
      <c r="C98" s="30" t="s">
        <v>24</v>
      </c>
      <c r="D98" s="30" t="s">
        <v>3</v>
      </c>
      <c r="E98" s="30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0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13.131407541392873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0.62200016988734552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1.1047897502095558</v>
      </c>
      <c r="E102" s="49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2.9020039926263994</v>
      </c>
      <c r="E103" s="39" t="s">
        <v>148</v>
      </c>
    </row>
    <row r="104" spans="1:5" x14ac:dyDescent="0.25">
      <c r="A104" s="5" t="s">
        <v>29</v>
      </c>
      <c r="B104" s="7" t="s">
        <v>153</v>
      </c>
      <c r="C104" s="16">
        <f>(1462463/54796761)/12</f>
        <v>2.2240715407734896E-3</v>
      </c>
      <c r="D104" s="6">
        <f t="shared" si="2"/>
        <v>7.03409937052231</v>
      </c>
      <c r="E104" s="39"/>
    </row>
    <row r="105" spans="1:5" x14ac:dyDescent="0.25">
      <c r="A105" s="162" t="s">
        <v>34</v>
      </c>
      <c r="B105" s="164"/>
      <c r="C105" s="163"/>
      <c r="D105" s="10">
        <f>SUM(D99:D104)</f>
        <v>24.79430082463848</v>
      </c>
      <c r="E105" s="20"/>
    </row>
    <row r="108" spans="1:5" x14ac:dyDescent="0.25">
      <c r="A108" s="148" t="s">
        <v>55</v>
      </c>
      <c r="B108" s="148"/>
      <c r="C108" s="148"/>
      <c r="D108" s="148"/>
      <c r="E108" s="148"/>
    </row>
    <row r="109" spans="1:5" x14ac:dyDescent="0.25">
      <c r="A109" s="2"/>
    </row>
    <row r="110" spans="1:5" x14ac:dyDescent="0.25">
      <c r="A110" s="30" t="s">
        <v>56</v>
      </c>
      <c r="B110" s="162" t="s">
        <v>57</v>
      </c>
      <c r="C110" s="163"/>
      <c r="D110" s="30" t="s">
        <v>3</v>
      </c>
      <c r="E110" s="30" t="s">
        <v>129</v>
      </c>
    </row>
    <row r="111" spans="1:5" x14ac:dyDescent="0.25">
      <c r="A111" s="5" t="s">
        <v>4</v>
      </c>
      <c r="B111" s="160" t="s">
        <v>58</v>
      </c>
      <c r="C111" s="161"/>
      <c r="D111" s="6"/>
      <c r="E111" s="20"/>
    </row>
    <row r="112" spans="1:5" x14ac:dyDescent="0.25">
      <c r="A112" s="162" t="s">
        <v>15</v>
      </c>
      <c r="B112" s="164"/>
      <c r="C112" s="163"/>
      <c r="D112" s="6">
        <f>D111</f>
        <v>0</v>
      </c>
      <c r="E112" s="20"/>
    </row>
    <row r="115" spans="1:5" x14ac:dyDescent="0.25">
      <c r="A115" s="148" t="s">
        <v>59</v>
      </c>
      <c r="B115" s="148"/>
      <c r="C115" s="148"/>
      <c r="D115" s="148"/>
      <c r="E115" s="148"/>
    </row>
    <row r="116" spans="1:5" x14ac:dyDescent="0.25">
      <c r="A116" s="2"/>
    </row>
    <row r="117" spans="1:5" x14ac:dyDescent="0.25">
      <c r="A117" s="30">
        <v>4</v>
      </c>
      <c r="B117" s="50" t="s">
        <v>60</v>
      </c>
      <c r="C117" s="51"/>
      <c r="D117" s="30" t="s">
        <v>3</v>
      </c>
      <c r="E117" s="30" t="s">
        <v>90</v>
      </c>
    </row>
    <row r="118" spans="1:5" x14ac:dyDescent="0.25">
      <c r="A118" s="5" t="s">
        <v>49</v>
      </c>
      <c r="B118" s="52" t="s">
        <v>50</v>
      </c>
      <c r="C118" s="53"/>
      <c r="D118" s="6">
        <f>D105</f>
        <v>24.79430082463848</v>
      </c>
      <c r="E118" s="20"/>
    </row>
    <row r="119" spans="1:5" x14ac:dyDescent="0.25">
      <c r="A119" s="5" t="s">
        <v>56</v>
      </c>
      <c r="B119" s="52" t="s">
        <v>57</v>
      </c>
      <c r="C119" s="53"/>
      <c r="D119" s="6">
        <f>D112</f>
        <v>0</v>
      </c>
      <c r="E119" s="20"/>
    </row>
    <row r="120" spans="1:5" x14ac:dyDescent="0.25">
      <c r="A120" s="162" t="s">
        <v>15</v>
      </c>
      <c r="B120" s="164"/>
      <c r="C120" s="163"/>
      <c r="D120" s="10">
        <f>SUM(D118:D119)</f>
        <v>24.79430082463848</v>
      </c>
      <c r="E120" s="20"/>
    </row>
    <row r="123" spans="1:5" x14ac:dyDescent="0.25">
      <c r="A123" s="148" t="s">
        <v>61</v>
      </c>
      <c r="B123" s="148"/>
      <c r="C123" s="148"/>
      <c r="D123" s="148"/>
      <c r="E123" s="148"/>
    </row>
    <row r="125" spans="1:5" x14ac:dyDescent="0.25">
      <c r="A125" s="30">
        <v>5</v>
      </c>
      <c r="B125" s="50" t="s">
        <v>62</v>
      </c>
      <c r="C125" s="51"/>
      <c r="D125" s="30" t="s">
        <v>3</v>
      </c>
      <c r="E125" s="30" t="s">
        <v>90</v>
      </c>
    </row>
    <row r="126" spans="1:5" x14ac:dyDescent="0.25">
      <c r="A126" s="5" t="s">
        <v>4</v>
      </c>
      <c r="B126" s="52" t="s">
        <v>63</v>
      </c>
      <c r="C126" s="53"/>
      <c r="D126" s="6">
        <f>IFERROR(SUM(Uniformes!G:G),0)</f>
        <v>0</v>
      </c>
      <c r="E126" s="39" t="s">
        <v>183</v>
      </c>
    </row>
    <row r="127" spans="1:5" x14ac:dyDescent="0.25">
      <c r="A127" s="5" t="s">
        <v>6</v>
      </c>
      <c r="B127" s="52" t="s">
        <v>64</v>
      </c>
      <c r="C127" s="53"/>
      <c r="D127" s="6">
        <f>IFERROR(SUM(Materiais!H:H)/((Jardineiro!E12*Jardineiro!D12)+('Aux. Jardim'!D12*'Aux. Jardim'!E12)),0)</f>
        <v>934.03500000000008</v>
      </c>
      <c r="E127" s="39" t="s">
        <v>183</v>
      </c>
    </row>
    <row r="128" spans="1:5" x14ac:dyDescent="0.25">
      <c r="A128" s="5" t="s">
        <v>8</v>
      </c>
      <c r="B128" s="52" t="s">
        <v>65</v>
      </c>
      <c r="C128" s="53"/>
      <c r="D128" s="6">
        <f>IFERROR(SUM(Equipamentos!J:J)/((Jardineiro!E12*Jardineiro!D12)+('Aux. Jardim'!D12*'Aux. Jardim'!E12)),0)</f>
        <v>0</v>
      </c>
      <c r="E128" s="39" t="s">
        <v>186</v>
      </c>
    </row>
    <row r="129" spans="1:5" x14ac:dyDescent="0.25">
      <c r="A129" s="5" t="s">
        <v>10</v>
      </c>
      <c r="B129" s="52" t="s">
        <v>154</v>
      </c>
      <c r="C129" s="53"/>
      <c r="D129" s="6">
        <f>IFERROR(SUM(EPIs!G:G),0)</f>
        <v>51.535000000000004</v>
      </c>
      <c r="E129" s="39" t="s">
        <v>183</v>
      </c>
    </row>
    <row r="130" spans="1:5" x14ac:dyDescent="0.25">
      <c r="A130" s="162" t="s">
        <v>34</v>
      </c>
      <c r="B130" s="164"/>
      <c r="C130" s="163"/>
      <c r="D130" s="10">
        <f>SUM(D126:D129)</f>
        <v>985.57</v>
      </c>
      <c r="E130" s="20"/>
    </row>
    <row r="133" spans="1:5" x14ac:dyDescent="0.25">
      <c r="A133" s="148" t="s">
        <v>66</v>
      </c>
      <c r="B133" s="148"/>
      <c r="C133" s="148"/>
      <c r="D133" s="148"/>
      <c r="E133" s="148"/>
    </row>
    <row r="135" spans="1:5" x14ac:dyDescent="0.25">
      <c r="A135" s="30">
        <v>6</v>
      </c>
      <c r="B135" s="11" t="s">
        <v>67</v>
      </c>
      <c r="C135" s="30" t="s">
        <v>24</v>
      </c>
      <c r="D135" s="30" t="s">
        <v>3</v>
      </c>
      <c r="E135" s="30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208.65385145326897</v>
      </c>
      <c r="E136" s="39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438.1730880518648</v>
      </c>
      <c r="E137" s="39"/>
    </row>
    <row r="138" spans="1:5" x14ac:dyDescent="0.25">
      <c r="A138" s="5" t="s">
        <v>8</v>
      </c>
      <c r="B138" s="7" t="s">
        <v>118</v>
      </c>
      <c r="C138" s="13">
        <f>C140+C141+C144</f>
        <v>4.095E-2</v>
      </c>
      <c r="D138" s="6">
        <f>SUM(D139:D144)</f>
        <v>205.80268756890928</v>
      </c>
      <c r="E138" s="39"/>
    </row>
    <row r="139" spans="1:5" ht="15.75" hidden="1" customHeight="1" x14ac:dyDescent="0.25">
      <c r="A139" s="5"/>
      <c r="B139" s="7" t="s">
        <v>70</v>
      </c>
      <c r="C139" s="12"/>
      <c r="D139" s="6"/>
      <c r="E139" s="39"/>
    </row>
    <row r="140" spans="1:5" x14ac:dyDescent="0.25">
      <c r="A140" s="5"/>
      <c r="B140" s="19" t="s">
        <v>87</v>
      </c>
      <c r="C140" s="13">
        <f>IF($G$3="Simples Nacional",'Tributos - Simples'!$B$6/100,IF($G$3="Lucro Presumido",0.65%,IF(AND($G$3="Lucro Real",'Tributos - Real'!$F$19=0%),1.65%,'Tributos - Real'!$F$19)))</f>
        <v>2.8035E-3</v>
      </c>
      <c r="D140" s="6">
        <f>(($D$32+$D$79+$D$91+$D$120+$D$130+$D$136+$D$137)/(1-$C$138))*C140</f>
        <v>14.089568610486868</v>
      </c>
      <c r="E140" s="39"/>
    </row>
    <row r="141" spans="1:5" x14ac:dyDescent="0.25">
      <c r="A141" s="5"/>
      <c r="B141" s="19" t="s">
        <v>88</v>
      </c>
      <c r="C141" s="13">
        <f>IF($G$3="Simples Nacional",'Tributos - Simples'!$B$7/100,IF($G$3="Lucro Presumido",3%,IF(AND($G$3="Lucro Real",'Tributos - Real'!$F$36=0%),7.6%,'Tributos - Real'!$F$36)))</f>
        <v>1.2946499999999998E-2</v>
      </c>
      <c r="D141" s="6">
        <f>(($D$32+$D$79+$D$91+$D$120+$D$130+$D$136+$D$137)/(1-$C$138))*C141</f>
        <v>65.065311223709003</v>
      </c>
      <c r="E141" s="39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39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39"/>
    </row>
    <row r="144" spans="1:5" x14ac:dyDescent="0.25">
      <c r="A144" s="5"/>
      <c r="B144" s="19" t="s">
        <v>89</v>
      </c>
      <c r="C144" s="13">
        <f>IF($G$3="Simples Nacional",'Tributos - Simples'!$B$8/100,IF($G$3="Lucro Presumido",$G$4,IF($G$3="Lucro Real",$G$4)))</f>
        <v>2.52E-2</v>
      </c>
      <c r="D144" s="6">
        <f>(($D$32+$D$79+$D$91+$D$120+$D$130+$D$136+$D$137)/(1-$C$138))*C144</f>
        <v>126.64780773471341</v>
      </c>
      <c r="E144" s="39"/>
    </row>
    <row r="145" spans="1:5" x14ac:dyDescent="0.25">
      <c r="A145" s="30" t="s">
        <v>34</v>
      </c>
      <c r="B145" s="30"/>
      <c r="C145" s="10"/>
      <c r="D145" s="10">
        <f>D136+D137+D138</f>
        <v>852.62962707404301</v>
      </c>
      <c r="E145" s="20"/>
    </row>
    <row r="148" spans="1:5" x14ac:dyDescent="0.25">
      <c r="A148" s="148" t="s">
        <v>73</v>
      </c>
      <c r="B148" s="148"/>
      <c r="C148" s="148"/>
      <c r="D148" s="148"/>
      <c r="E148" s="148"/>
    </row>
    <row r="150" spans="1:5" x14ac:dyDescent="0.25">
      <c r="A150" s="30"/>
      <c r="B150" s="50" t="s">
        <v>74</v>
      </c>
      <c r="C150" s="51"/>
      <c r="D150" s="30" t="s">
        <v>3</v>
      </c>
      <c r="E150" s="30" t="s">
        <v>90</v>
      </c>
    </row>
    <row r="151" spans="1:5" x14ac:dyDescent="0.25">
      <c r="A151" s="5" t="s">
        <v>4</v>
      </c>
      <c r="B151" s="52" t="s">
        <v>1</v>
      </c>
      <c r="C151" s="53"/>
      <c r="D151" s="6">
        <f>D32</f>
        <v>1502.31</v>
      </c>
      <c r="E151" s="20"/>
    </row>
    <row r="152" spans="1:5" x14ac:dyDescent="0.25">
      <c r="A152" s="5" t="s">
        <v>6</v>
      </c>
      <c r="B152" s="52" t="s">
        <v>16</v>
      </c>
      <c r="C152" s="53"/>
      <c r="D152" s="6">
        <f>D79</f>
        <v>1533.7960166666667</v>
      </c>
      <c r="E152" s="20"/>
    </row>
    <row r="153" spans="1:5" x14ac:dyDescent="0.25">
      <c r="A153" s="5" t="s">
        <v>8</v>
      </c>
      <c r="B153" s="52" t="s">
        <v>41</v>
      </c>
      <c r="C153" s="53"/>
      <c r="D153" s="6">
        <f>D91</f>
        <v>126.60671157407408</v>
      </c>
      <c r="E153" s="20"/>
    </row>
    <row r="154" spans="1:5" x14ac:dyDescent="0.25">
      <c r="A154" s="5" t="s">
        <v>10</v>
      </c>
      <c r="B154" s="52" t="s">
        <v>47</v>
      </c>
      <c r="C154" s="37"/>
      <c r="D154" s="6">
        <f>D120</f>
        <v>24.79430082463848</v>
      </c>
      <c r="E154" s="20"/>
    </row>
    <row r="155" spans="1:5" x14ac:dyDescent="0.25">
      <c r="A155" s="5" t="s">
        <v>12</v>
      </c>
      <c r="B155" s="52" t="s">
        <v>61</v>
      </c>
      <c r="C155" s="37"/>
      <c r="D155" s="6">
        <f>D130</f>
        <v>985.57</v>
      </c>
      <c r="E155" s="20"/>
    </row>
    <row r="156" spans="1:5" ht="15.75" customHeight="1" x14ac:dyDescent="0.25">
      <c r="A156" s="162" t="s">
        <v>75</v>
      </c>
      <c r="B156" s="164"/>
      <c r="C156" s="163"/>
      <c r="D156" s="10">
        <f>SUM(D151:D155)</f>
        <v>4173.0770290653791</v>
      </c>
      <c r="E156" s="20"/>
    </row>
    <row r="157" spans="1:5" x14ac:dyDescent="0.25">
      <c r="A157" s="21" t="s">
        <v>29</v>
      </c>
      <c r="B157" s="52" t="s">
        <v>76</v>
      </c>
      <c r="C157" s="37"/>
      <c r="D157" s="6">
        <f>D145</f>
        <v>852.62962707404301</v>
      </c>
      <c r="E157" s="20"/>
    </row>
    <row r="158" spans="1:5" ht="15.75" customHeight="1" x14ac:dyDescent="0.25">
      <c r="A158" s="162" t="s">
        <v>77</v>
      </c>
      <c r="B158" s="164"/>
      <c r="C158" s="163"/>
      <c r="D158" s="10">
        <f>D156+D157</f>
        <v>5025.7066561394222</v>
      </c>
      <c r="E158" s="20"/>
    </row>
    <row r="159" spans="1:5" ht="15.75" customHeight="1" x14ac:dyDescent="0.25">
      <c r="A159" s="162" t="s">
        <v>83</v>
      </c>
      <c r="B159" s="164"/>
      <c r="C159" s="163"/>
      <c r="D159" s="10">
        <f>D158*E12</f>
        <v>5025.7066561394222</v>
      </c>
      <c r="E159" s="20"/>
    </row>
    <row r="160" spans="1:5" ht="15.75" customHeight="1" x14ac:dyDescent="0.25">
      <c r="A160" s="162" t="s">
        <v>84</v>
      </c>
      <c r="B160" s="164"/>
      <c r="C160" s="163"/>
      <c r="D160" s="10">
        <f>D159*12</f>
        <v>60308.479873673066</v>
      </c>
      <c r="E160" s="20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2:L45"/>
  <sheetViews>
    <sheetView topLeftCell="A21" zoomScaleNormal="100" zoomScaleSheetLayoutView="100" workbookViewId="0">
      <selection activeCell="C10" sqref="C10"/>
    </sheetView>
  </sheetViews>
  <sheetFormatPr defaultRowHeight="12.75" x14ac:dyDescent="0.2"/>
  <cols>
    <col min="1" max="1" width="10.85546875" style="102" customWidth="1"/>
    <col min="2" max="2" width="18.28515625" style="103" customWidth="1"/>
    <col min="3" max="3" width="18.85546875" style="102" customWidth="1"/>
    <col min="4" max="4" width="16.5703125" style="102" customWidth="1"/>
    <col min="5" max="5" width="18.28515625" style="102" customWidth="1"/>
    <col min="6" max="6" width="17.5703125" style="102" customWidth="1"/>
    <col min="7" max="7" width="19" style="76" customWidth="1"/>
    <col min="8" max="10" width="9.140625" style="76"/>
    <col min="11" max="12" width="10.140625" style="76" bestFit="1" customWidth="1"/>
    <col min="13" max="256" width="9.140625" style="76"/>
    <col min="257" max="257" width="10.85546875" style="76" customWidth="1"/>
    <col min="258" max="258" width="18.28515625" style="76" customWidth="1"/>
    <col min="259" max="259" width="18.85546875" style="76" customWidth="1"/>
    <col min="260" max="260" width="16.5703125" style="76" customWidth="1"/>
    <col min="261" max="261" width="18.28515625" style="76" customWidth="1"/>
    <col min="262" max="262" width="17.5703125" style="76" customWidth="1"/>
    <col min="263" max="263" width="19" style="76" customWidth="1"/>
    <col min="264" max="512" width="9.140625" style="76"/>
    <col min="513" max="513" width="10.85546875" style="76" customWidth="1"/>
    <col min="514" max="514" width="18.28515625" style="76" customWidth="1"/>
    <col min="515" max="515" width="18.85546875" style="76" customWidth="1"/>
    <col min="516" max="516" width="16.5703125" style="76" customWidth="1"/>
    <col min="517" max="517" width="18.28515625" style="76" customWidth="1"/>
    <col min="518" max="518" width="17.5703125" style="76" customWidth="1"/>
    <col min="519" max="519" width="19" style="76" customWidth="1"/>
    <col min="520" max="768" width="9.140625" style="76"/>
    <col min="769" max="769" width="10.85546875" style="76" customWidth="1"/>
    <col min="770" max="770" width="18.28515625" style="76" customWidth="1"/>
    <col min="771" max="771" width="18.85546875" style="76" customWidth="1"/>
    <col min="772" max="772" width="16.5703125" style="76" customWidth="1"/>
    <col min="773" max="773" width="18.28515625" style="76" customWidth="1"/>
    <col min="774" max="774" width="17.5703125" style="76" customWidth="1"/>
    <col min="775" max="775" width="19" style="76" customWidth="1"/>
    <col min="776" max="1024" width="9.140625" style="76"/>
    <col min="1025" max="1025" width="10.85546875" style="76" customWidth="1"/>
    <col min="1026" max="1026" width="18.28515625" style="76" customWidth="1"/>
    <col min="1027" max="1027" width="18.85546875" style="76" customWidth="1"/>
    <col min="1028" max="1028" width="16.5703125" style="76" customWidth="1"/>
    <col min="1029" max="1029" width="18.28515625" style="76" customWidth="1"/>
    <col min="1030" max="1030" width="17.5703125" style="76" customWidth="1"/>
    <col min="1031" max="1031" width="19" style="76" customWidth="1"/>
    <col min="1032" max="1280" width="9.140625" style="76"/>
    <col min="1281" max="1281" width="10.85546875" style="76" customWidth="1"/>
    <col min="1282" max="1282" width="18.28515625" style="76" customWidth="1"/>
    <col min="1283" max="1283" width="18.85546875" style="76" customWidth="1"/>
    <col min="1284" max="1284" width="16.5703125" style="76" customWidth="1"/>
    <col min="1285" max="1285" width="18.28515625" style="76" customWidth="1"/>
    <col min="1286" max="1286" width="17.5703125" style="76" customWidth="1"/>
    <col min="1287" max="1287" width="19" style="76" customWidth="1"/>
    <col min="1288" max="1536" width="9.140625" style="76"/>
    <col min="1537" max="1537" width="10.85546875" style="76" customWidth="1"/>
    <col min="1538" max="1538" width="18.28515625" style="76" customWidth="1"/>
    <col min="1539" max="1539" width="18.85546875" style="76" customWidth="1"/>
    <col min="1540" max="1540" width="16.5703125" style="76" customWidth="1"/>
    <col min="1541" max="1541" width="18.28515625" style="76" customWidth="1"/>
    <col min="1542" max="1542" width="17.5703125" style="76" customWidth="1"/>
    <col min="1543" max="1543" width="19" style="76" customWidth="1"/>
    <col min="1544" max="1792" width="9.140625" style="76"/>
    <col min="1793" max="1793" width="10.85546875" style="76" customWidth="1"/>
    <col min="1794" max="1794" width="18.28515625" style="76" customWidth="1"/>
    <col min="1795" max="1795" width="18.85546875" style="76" customWidth="1"/>
    <col min="1796" max="1796" width="16.5703125" style="76" customWidth="1"/>
    <col min="1797" max="1797" width="18.28515625" style="76" customWidth="1"/>
    <col min="1798" max="1798" width="17.5703125" style="76" customWidth="1"/>
    <col min="1799" max="1799" width="19" style="76" customWidth="1"/>
    <col min="1800" max="2048" width="9.140625" style="76"/>
    <col min="2049" max="2049" width="10.85546875" style="76" customWidth="1"/>
    <col min="2050" max="2050" width="18.28515625" style="76" customWidth="1"/>
    <col min="2051" max="2051" width="18.85546875" style="76" customWidth="1"/>
    <col min="2052" max="2052" width="16.5703125" style="76" customWidth="1"/>
    <col min="2053" max="2053" width="18.28515625" style="76" customWidth="1"/>
    <col min="2054" max="2054" width="17.5703125" style="76" customWidth="1"/>
    <col min="2055" max="2055" width="19" style="76" customWidth="1"/>
    <col min="2056" max="2304" width="9.140625" style="76"/>
    <col min="2305" max="2305" width="10.85546875" style="76" customWidth="1"/>
    <col min="2306" max="2306" width="18.28515625" style="76" customWidth="1"/>
    <col min="2307" max="2307" width="18.85546875" style="76" customWidth="1"/>
    <col min="2308" max="2308" width="16.5703125" style="76" customWidth="1"/>
    <col min="2309" max="2309" width="18.28515625" style="76" customWidth="1"/>
    <col min="2310" max="2310" width="17.5703125" style="76" customWidth="1"/>
    <col min="2311" max="2311" width="19" style="76" customWidth="1"/>
    <col min="2312" max="2560" width="9.140625" style="76"/>
    <col min="2561" max="2561" width="10.85546875" style="76" customWidth="1"/>
    <col min="2562" max="2562" width="18.28515625" style="76" customWidth="1"/>
    <col min="2563" max="2563" width="18.85546875" style="76" customWidth="1"/>
    <col min="2564" max="2564" width="16.5703125" style="76" customWidth="1"/>
    <col min="2565" max="2565" width="18.28515625" style="76" customWidth="1"/>
    <col min="2566" max="2566" width="17.5703125" style="76" customWidth="1"/>
    <col min="2567" max="2567" width="19" style="76" customWidth="1"/>
    <col min="2568" max="2816" width="9.140625" style="76"/>
    <col min="2817" max="2817" width="10.85546875" style="76" customWidth="1"/>
    <col min="2818" max="2818" width="18.28515625" style="76" customWidth="1"/>
    <col min="2819" max="2819" width="18.85546875" style="76" customWidth="1"/>
    <col min="2820" max="2820" width="16.5703125" style="76" customWidth="1"/>
    <col min="2821" max="2821" width="18.28515625" style="76" customWidth="1"/>
    <col min="2822" max="2822" width="17.5703125" style="76" customWidth="1"/>
    <col min="2823" max="2823" width="19" style="76" customWidth="1"/>
    <col min="2824" max="3072" width="9.140625" style="76"/>
    <col min="3073" max="3073" width="10.85546875" style="76" customWidth="1"/>
    <col min="3074" max="3074" width="18.28515625" style="76" customWidth="1"/>
    <col min="3075" max="3075" width="18.85546875" style="76" customWidth="1"/>
    <col min="3076" max="3076" width="16.5703125" style="76" customWidth="1"/>
    <col min="3077" max="3077" width="18.28515625" style="76" customWidth="1"/>
    <col min="3078" max="3078" width="17.5703125" style="76" customWidth="1"/>
    <col min="3079" max="3079" width="19" style="76" customWidth="1"/>
    <col min="3080" max="3328" width="9.140625" style="76"/>
    <col min="3329" max="3329" width="10.85546875" style="76" customWidth="1"/>
    <col min="3330" max="3330" width="18.28515625" style="76" customWidth="1"/>
    <col min="3331" max="3331" width="18.85546875" style="76" customWidth="1"/>
    <col min="3332" max="3332" width="16.5703125" style="76" customWidth="1"/>
    <col min="3333" max="3333" width="18.28515625" style="76" customWidth="1"/>
    <col min="3334" max="3334" width="17.5703125" style="76" customWidth="1"/>
    <col min="3335" max="3335" width="19" style="76" customWidth="1"/>
    <col min="3336" max="3584" width="9.140625" style="76"/>
    <col min="3585" max="3585" width="10.85546875" style="76" customWidth="1"/>
    <col min="3586" max="3586" width="18.28515625" style="76" customWidth="1"/>
    <col min="3587" max="3587" width="18.85546875" style="76" customWidth="1"/>
    <col min="3588" max="3588" width="16.5703125" style="76" customWidth="1"/>
    <col min="3589" max="3589" width="18.28515625" style="76" customWidth="1"/>
    <col min="3590" max="3590" width="17.5703125" style="76" customWidth="1"/>
    <col min="3591" max="3591" width="19" style="76" customWidth="1"/>
    <col min="3592" max="3840" width="9.140625" style="76"/>
    <col min="3841" max="3841" width="10.85546875" style="76" customWidth="1"/>
    <col min="3842" max="3842" width="18.28515625" style="76" customWidth="1"/>
    <col min="3843" max="3843" width="18.85546875" style="76" customWidth="1"/>
    <col min="3844" max="3844" width="16.5703125" style="76" customWidth="1"/>
    <col min="3845" max="3845" width="18.28515625" style="76" customWidth="1"/>
    <col min="3846" max="3846" width="17.5703125" style="76" customWidth="1"/>
    <col min="3847" max="3847" width="19" style="76" customWidth="1"/>
    <col min="3848" max="4096" width="9.140625" style="76"/>
    <col min="4097" max="4097" width="10.85546875" style="76" customWidth="1"/>
    <col min="4098" max="4098" width="18.28515625" style="76" customWidth="1"/>
    <col min="4099" max="4099" width="18.85546875" style="76" customWidth="1"/>
    <col min="4100" max="4100" width="16.5703125" style="76" customWidth="1"/>
    <col min="4101" max="4101" width="18.28515625" style="76" customWidth="1"/>
    <col min="4102" max="4102" width="17.5703125" style="76" customWidth="1"/>
    <col min="4103" max="4103" width="19" style="76" customWidth="1"/>
    <col min="4104" max="4352" width="9.140625" style="76"/>
    <col min="4353" max="4353" width="10.85546875" style="76" customWidth="1"/>
    <col min="4354" max="4354" width="18.28515625" style="76" customWidth="1"/>
    <col min="4355" max="4355" width="18.85546875" style="76" customWidth="1"/>
    <col min="4356" max="4356" width="16.5703125" style="76" customWidth="1"/>
    <col min="4357" max="4357" width="18.28515625" style="76" customWidth="1"/>
    <col min="4358" max="4358" width="17.5703125" style="76" customWidth="1"/>
    <col min="4359" max="4359" width="19" style="76" customWidth="1"/>
    <col min="4360" max="4608" width="9.140625" style="76"/>
    <col min="4609" max="4609" width="10.85546875" style="76" customWidth="1"/>
    <col min="4610" max="4610" width="18.28515625" style="76" customWidth="1"/>
    <col min="4611" max="4611" width="18.85546875" style="76" customWidth="1"/>
    <col min="4612" max="4612" width="16.5703125" style="76" customWidth="1"/>
    <col min="4613" max="4613" width="18.28515625" style="76" customWidth="1"/>
    <col min="4614" max="4614" width="17.5703125" style="76" customWidth="1"/>
    <col min="4615" max="4615" width="19" style="76" customWidth="1"/>
    <col min="4616" max="4864" width="9.140625" style="76"/>
    <col min="4865" max="4865" width="10.85546875" style="76" customWidth="1"/>
    <col min="4866" max="4866" width="18.28515625" style="76" customWidth="1"/>
    <col min="4867" max="4867" width="18.85546875" style="76" customWidth="1"/>
    <col min="4868" max="4868" width="16.5703125" style="76" customWidth="1"/>
    <col min="4869" max="4869" width="18.28515625" style="76" customWidth="1"/>
    <col min="4870" max="4870" width="17.5703125" style="76" customWidth="1"/>
    <col min="4871" max="4871" width="19" style="76" customWidth="1"/>
    <col min="4872" max="5120" width="9.140625" style="76"/>
    <col min="5121" max="5121" width="10.85546875" style="76" customWidth="1"/>
    <col min="5122" max="5122" width="18.28515625" style="76" customWidth="1"/>
    <col min="5123" max="5123" width="18.85546875" style="76" customWidth="1"/>
    <col min="5124" max="5124" width="16.5703125" style="76" customWidth="1"/>
    <col min="5125" max="5125" width="18.28515625" style="76" customWidth="1"/>
    <col min="5126" max="5126" width="17.5703125" style="76" customWidth="1"/>
    <col min="5127" max="5127" width="19" style="76" customWidth="1"/>
    <col min="5128" max="5376" width="9.140625" style="76"/>
    <col min="5377" max="5377" width="10.85546875" style="76" customWidth="1"/>
    <col min="5378" max="5378" width="18.28515625" style="76" customWidth="1"/>
    <col min="5379" max="5379" width="18.85546875" style="76" customWidth="1"/>
    <col min="5380" max="5380" width="16.5703125" style="76" customWidth="1"/>
    <col min="5381" max="5381" width="18.28515625" style="76" customWidth="1"/>
    <col min="5382" max="5382" width="17.5703125" style="76" customWidth="1"/>
    <col min="5383" max="5383" width="19" style="76" customWidth="1"/>
    <col min="5384" max="5632" width="9.140625" style="76"/>
    <col min="5633" max="5633" width="10.85546875" style="76" customWidth="1"/>
    <col min="5634" max="5634" width="18.28515625" style="76" customWidth="1"/>
    <col min="5635" max="5635" width="18.85546875" style="76" customWidth="1"/>
    <col min="5636" max="5636" width="16.5703125" style="76" customWidth="1"/>
    <col min="5637" max="5637" width="18.28515625" style="76" customWidth="1"/>
    <col min="5638" max="5638" width="17.5703125" style="76" customWidth="1"/>
    <col min="5639" max="5639" width="19" style="76" customWidth="1"/>
    <col min="5640" max="5888" width="9.140625" style="76"/>
    <col min="5889" max="5889" width="10.85546875" style="76" customWidth="1"/>
    <col min="5890" max="5890" width="18.28515625" style="76" customWidth="1"/>
    <col min="5891" max="5891" width="18.85546875" style="76" customWidth="1"/>
    <col min="5892" max="5892" width="16.5703125" style="76" customWidth="1"/>
    <col min="5893" max="5893" width="18.28515625" style="76" customWidth="1"/>
    <col min="5894" max="5894" width="17.5703125" style="76" customWidth="1"/>
    <col min="5895" max="5895" width="19" style="76" customWidth="1"/>
    <col min="5896" max="6144" width="9.140625" style="76"/>
    <col min="6145" max="6145" width="10.85546875" style="76" customWidth="1"/>
    <col min="6146" max="6146" width="18.28515625" style="76" customWidth="1"/>
    <col min="6147" max="6147" width="18.85546875" style="76" customWidth="1"/>
    <col min="6148" max="6148" width="16.5703125" style="76" customWidth="1"/>
    <col min="6149" max="6149" width="18.28515625" style="76" customWidth="1"/>
    <col min="6150" max="6150" width="17.5703125" style="76" customWidth="1"/>
    <col min="6151" max="6151" width="19" style="76" customWidth="1"/>
    <col min="6152" max="6400" width="9.140625" style="76"/>
    <col min="6401" max="6401" width="10.85546875" style="76" customWidth="1"/>
    <col min="6402" max="6402" width="18.28515625" style="76" customWidth="1"/>
    <col min="6403" max="6403" width="18.85546875" style="76" customWidth="1"/>
    <col min="6404" max="6404" width="16.5703125" style="76" customWidth="1"/>
    <col min="6405" max="6405" width="18.28515625" style="76" customWidth="1"/>
    <col min="6406" max="6406" width="17.5703125" style="76" customWidth="1"/>
    <col min="6407" max="6407" width="19" style="76" customWidth="1"/>
    <col min="6408" max="6656" width="9.140625" style="76"/>
    <col min="6657" max="6657" width="10.85546875" style="76" customWidth="1"/>
    <col min="6658" max="6658" width="18.28515625" style="76" customWidth="1"/>
    <col min="6659" max="6659" width="18.85546875" style="76" customWidth="1"/>
    <col min="6660" max="6660" width="16.5703125" style="76" customWidth="1"/>
    <col min="6661" max="6661" width="18.28515625" style="76" customWidth="1"/>
    <col min="6662" max="6662" width="17.5703125" style="76" customWidth="1"/>
    <col min="6663" max="6663" width="19" style="76" customWidth="1"/>
    <col min="6664" max="6912" width="9.140625" style="76"/>
    <col min="6913" max="6913" width="10.85546875" style="76" customWidth="1"/>
    <col min="6914" max="6914" width="18.28515625" style="76" customWidth="1"/>
    <col min="6915" max="6915" width="18.85546875" style="76" customWidth="1"/>
    <col min="6916" max="6916" width="16.5703125" style="76" customWidth="1"/>
    <col min="6917" max="6917" width="18.28515625" style="76" customWidth="1"/>
    <col min="6918" max="6918" width="17.5703125" style="76" customWidth="1"/>
    <col min="6919" max="6919" width="19" style="76" customWidth="1"/>
    <col min="6920" max="7168" width="9.140625" style="76"/>
    <col min="7169" max="7169" width="10.85546875" style="76" customWidth="1"/>
    <col min="7170" max="7170" width="18.28515625" style="76" customWidth="1"/>
    <col min="7171" max="7171" width="18.85546875" style="76" customWidth="1"/>
    <col min="7172" max="7172" width="16.5703125" style="76" customWidth="1"/>
    <col min="7173" max="7173" width="18.28515625" style="76" customWidth="1"/>
    <col min="7174" max="7174" width="17.5703125" style="76" customWidth="1"/>
    <col min="7175" max="7175" width="19" style="76" customWidth="1"/>
    <col min="7176" max="7424" width="9.140625" style="76"/>
    <col min="7425" max="7425" width="10.85546875" style="76" customWidth="1"/>
    <col min="7426" max="7426" width="18.28515625" style="76" customWidth="1"/>
    <col min="7427" max="7427" width="18.85546875" style="76" customWidth="1"/>
    <col min="7428" max="7428" width="16.5703125" style="76" customWidth="1"/>
    <col min="7429" max="7429" width="18.28515625" style="76" customWidth="1"/>
    <col min="7430" max="7430" width="17.5703125" style="76" customWidth="1"/>
    <col min="7431" max="7431" width="19" style="76" customWidth="1"/>
    <col min="7432" max="7680" width="9.140625" style="76"/>
    <col min="7681" max="7681" width="10.85546875" style="76" customWidth="1"/>
    <col min="7682" max="7682" width="18.28515625" style="76" customWidth="1"/>
    <col min="7683" max="7683" width="18.85546875" style="76" customWidth="1"/>
    <col min="7684" max="7684" width="16.5703125" style="76" customWidth="1"/>
    <col min="7685" max="7685" width="18.28515625" style="76" customWidth="1"/>
    <col min="7686" max="7686" width="17.5703125" style="76" customWidth="1"/>
    <col min="7687" max="7687" width="19" style="76" customWidth="1"/>
    <col min="7688" max="7936" width="9.140625" style="76"/>
    <col min="7937" max="7937" width="10.85546875" style="76" customWidth="1"/>
    <col min="7938" max="7938" width="18.28515625" style="76" customWidth="1"/>
    <col min="7939" max="7939" width="18.85546875" style="76" customWidth="1"/>
    <col min="7940" max="7940" width="16.5703125" style="76" customWidth="1"/>
    <col min="7941" max="7941" width="18.28515625" style="76" customWidth="1"/>
    <col min="7942" max="7942" width="17.5703125" style="76" customWidth="1"/>
    <col min="7943" max="7943" width="19" style="76" customWidth="1"/>
    <col min="7944" max="8192" width="9.140625" style="76"/>
    <col min="8193" max="8193" width="10.85546875" style="76" customWidth="1"/>
    <col min="8194" max="8194" width="18.28515625" style="76" customWidth="1"/>
    <col min="8195" max="8195" width="18.85546875" style="76" customWidth="1"/>
    <col min="8196" max="8196" width="16.5703125" style="76" customWidth="1"/>
    <col min="8197" max="8197" width="18.28515625" style="76" customWidth="1"/>
    <col min="8198" max="8198" width="17.5703125" style="76" customWidth="1"/>
    <col min="8199" max="8199" width="19" style="76" customWidth="1"/>
    <col min="8200" max="8448" width="9.140625" style="76"/>
    <col min="8449" max="8449" width="10.85546875" style="76" customWidth="1"/>
    <col min="8450" max="8450" width="18.28515625" style="76" customWidth="1"/>
    <col min="8451" max="8451" width="18.85546875" style="76" customWidth="1"/>
    <col min="8452" max="8452" width="16.5703125" style="76" customWidth="1"/>
    <col min="8453" max="8453" width="18.28515625" style="76" customWidth="1"/>
    <col min="8454" max="8454" width="17.5703125" style="76" customWidth="1"/>
    <col min="8455" max="8455" width="19" style="76" customWidth="1"/>
    <col min="8456" max="8704" width="9.140625" style="76"/>
    <col min="8705" max="8705" width="10.85546875" style="76" customWidth="1"/>
    <col min="8706" max="8706" width="18.28515625" style="76" customWidth="1"/>
    <col min="8707" max="8707" width="18.85546875" style="76" customWidth="1"/>
    <col min="8708" max="8708" width="16.5703125" style="76" customWidth="1"/>
    <col min="8709" max="8709" width="18.28515625" style="76" customWidth="1"/>
    <col min="8710" max="8710" width="17.5703125" style="76" customWidth="1"/>
    <col min="8711" max="8711" width="19" style="76" customWidth="1"/>
    <col min="8712" max="8960" width="9.140625" style="76"/>
    <col min="8961" max="8961" width="10.85546875" style="76" customWidth="1"/>
    <col min="8962" max="8962" width="18.28515625" style="76" customWidth="1"/>
    <col min="8963" max="8963" width="18.85546875" style="76" customWidth="1"/>
    <col min="8964" max="8964" width="16.5703125" style="76" customWidth="1"/>
    <col min="8965" max="8965" width="18.28515625" style="76" customWidth="1"/>
    <col min="8966" max="8966" width="17.5703125" style="76" customWidth="1"/>
    <col min="8967" max="8967" width="19" style="76" customWidth="1"/>
    <col min="8968" max="9216" width="9.140625" style="76"/>
    <col min="9217" max="9217" width="10.85546875" style="76" customWidth="1"/>
    <col min="9218" max="9218" width="18.28515625" style="76" customWidth="1"/>
    <col min="9219" max="9219" width="18.85546875" style="76" customWidth="1"/>
    <col min="9220" max="9220" width="16.5703125" style="76" customWidth="1"/>
    <col min="9221" max="9221" width="18.28515625" style="76" customWidth="1"/>
    <col min="9222" max="9222" width="17.5703125" style="76" customWidth="1"/>
    <col min="9223" max="9223" width="19" style="76" customWidth="1"/>
    <col min="9224" max="9472" width="9.140625" style="76"/>
    <col min="9473" max="9473" width="10.85546875" style="76" customWidth="1"/>
    <col min="9474" max="9474" width="18.28515625" style="76" customWidth="1"/>
    <col min="9475" max="9475" width="18.85546875" style="76" customWidth="1"/>
    <col min="9476" max="9476" width="16.5703125" style="76" customWidth="1"/>
    <col min="9477" max="9477" width="18.28515625" style="76" customWidth="1"/>
    <col min="9478" max="9478" width="17.5703125" style="76" customWidth="1"/>
    <col min="9479" max="9479" width="19" style="76" customWidth="1"/>
    <col min="9480" max="9728" width="9.140625" style="76"/>
    <col min="9729" max="9729" width="10.85546875" style="76" customWidth="1"/>
    <col min="9730" max="9730" width="18.28515625" style="76" customWidth="1"/>
    <col min="9731" max="9731" width="18.85546875" style="76" customWidth="1"/>
    <col min="9732" max="9732" width="16.5703125" style="76" customWidth="1"/>
    <col min="9733" max="9733" width="18.28515625" style="76" customWidth="1"/>
    <col min="9734" max="9734" width="17.5703125" style="76" customWidth="1"/>
    <col min="9735" max="9735" width="19" style="76" customWidth="1"/>
    <col min="9736" max="9984" width="9.140625" style="76"/>
    <col min="9985" max="9985" width="10.85546875" style="76" customWidth="1"/>
    <col min="9986" max="9986" width="18.28515625" style="76" customWidth="1"/>
    <col min="9987" max="9987" width="18.85546875" style="76" customWidth="1"/>
    <col min="9988" max="9988" width="16.5703125" style="76" customWidth="1"/>
    <col min="9989" max="9989" width="18.28515625" style="76" customWidth="1"/>
    <col min="9990" max="9990" width="17.5703125" style="76" customWidth="1"/>
    <col min="9991" max="9991" width="19" style="76" customWidth="1"/>
    <col min="9992" max="10240" width="9.140625" style="76"/>
    <col min="10241" max="10241" width="10.85546875" style="76" customWidth="1"/>
    <col min="10242" max="10242" width="18.28515625" style="76" customWidth="1"/>
    <col min="10243" max="10243" width="18.85546875" style="76" customWidth="1"/>
    <col min="10244" max="10244" width="16.5703125" style="76" customWidth="1"/>
    <col min="10245" max="10245" width="18.28515625" style="76" customWidth="1"/>
    <col min="10246" max="10246" width="17.5703125" style="76" customWidth="1"/>
    <col min="10247" max="10247" width="19" style="76" customWidth="1"/>
    <col min="10248" max="10496" width="9.140625" style="76"/>
    <col min="10497" max="10497" width="10.85546875" style="76" customWidth="1"/>
    <col min="10498" max="10498" width="18.28515625" style="76" customWidth="1"/>
    <col min="10499" max="10499" width="18.85546875" style="76" customWidth="1"/>
    <col min="10500" max="10500" width="16.5703125" style="76" customWidth="1"/>
    <col min="10501" max="10501" width="18.28515625" style="76" customWidth="1"/>
    <col min="10502" max="10502" width="17.5703125" style="76" customWidth="1"/>
    <col min="10503" max="10503" width="19" style="76" customWidth="1"/>
    <col min="10504" max="10752" width="9.140625" style="76"/>
    <col min="10753" max="10753" width="10.85546875" style="76" customWidth="1"/>
    <col min="10754" max="10754" width="18.28515625" style="76" customWidth="1"/>
    <col min="10755" max="10755" width="18.85546875" style="76" customWidth="1"/>
    <col min="10756" max="10756" width="16.5703125" style="76" customWidth="1"/>
    <col min="10757" max="10757" width="18.28515625" style="76" customWidth="1"/>
    <col min="10758" max="10758" width="17.5703125" style="76" customWidth="1"/>
    <col min="10759" max="10759" width="19" style="76" customWidth="1"/>
    <col min="10760" max="11008" width="9.140625" style="76"/>
    <col min="11009" max="11009" width="10.85546875" style="76" customWidth="1"/>
    <col min="11010" max="11010" width="18.28515625" style="76" customWidth="1"/>
    <col min="11011" max="11011" width="18.85546875" style="76" customWidth="1"/>
    <col min="11012" max="11012" width="16.5703125" style="76" customWidth="1"/>
    <col min="11013" max="11013" width="18.28515625" style="76" customWidth="1"/>
    <col min="11014" max="11014" width="17.5703125" style="76" customWidth="1"/>
    <col min="11015" max="11015" width="19" style="76" customWidth="1"/>
    <col min="11016" max="11264" width="9.140625" style="76"/>
    <col min="11265" max="11265" width="10.85546875" style="76" customWidth="1"/>
    <col min="11266" max="11266" width="18.28515625" style="76" customWidth="1"/>
    <col min="11267" max="11267" width="18.85546875" style="76" customWidth="1"/>
    <col min="11268" max="11268" width="16.5703125" style="76" customWidth="1"/>
    <col min="11269" max="11269" width="18.28515625" style="76" customWidth="1"/>
    <col min="11270" max="11270" width="17.5703125" style="76" customWidth="1"/>
    <col min="11271" max="11271" width="19" style="76" customWidth="1"/>
    <col min="11272" max="11520" width="9.140625" style="76"/>
    <col min="11521" max="11521" width="10.85546875" style="76" customWidth="1"/>
    <col min="11522" max="11522" width="18.28515625" style="76" customWidth="1"/>
    <col min="11523" max="11523" width="18.85546875" style="76" customWidth="1"/>
    <col min="11524" max="11524" width="16.5703125" style="76" customWidth="1"/>
    <col min="11525" max="11525" width="18.28515625" style="76" customWidth="1"/>
    <col min="11526" max="11526" width="17.5703125" style="76" customWidth="1"/>
    <col min="11527" max="11527" width="19" style="76" customWidth="1"/>
    <col min="11528" max="11776" width="9.140625" style="76"/>
    <col min="11777" max="11777" width="10.85546875" style="76" customWidth="1"/>
    <col min="11778" max="11778" width="18.28515625" style="76" customWidth="1"/>
    <col min="11779" max="11779" width="18.85546875" style="76" customWidth="1"/>
    <col min="11780" max="11780" width="16.5703125" style="76" customWidth="1"/>
    <col min="11781" max="11781" width="18.28515625" style="76" customWidth="1"/>
    <col min="11782" max="11782" width="17.5703125" style="76" customWidth="1"/>
    <col min="11783" max="11783" width="19" style="76" customWidth="1"/>
    <col min="11784" max="12032" width="9.140625" style="76"/>
    <col min="12033" max="12033" width="10.85546875" style="76" customWidth="1"/>
    <col min="12034" max="12034" width="18.28515625" style="76" customWidth="1"/>
    <col min="12035" max="12035" width="18.85546875" style="76" customWidth="1"/>
    <col min="12036" max="12036" width="16.5703125" style="76" customWidth="1"/>
    <col min="12037" max="12037" width="18.28515625" style="76" customWidth="1"/>
    <col min="12038" max="12038" width="17.5703125" style="76" customWidth="1"/>
    <col min="12039" max="12039" width="19" style="76" customWidth="1"/>
    <col min="12040" max="12288" width="9.140625" style="76"/>
    <col min="12289" max="12289" width="10.85546875" style="76" customWidth="1"/>
    <col min="12290" max="12290" width="18.28515625" style="76" customWidth="1"/>
    <col min="12291" max="12291" width="18.85546875" style="76" customWidth="1"/>
    <col min="12292" max="12292" width="16.5703125" style="76" customWidth="1"/>
    <col min="12293" max="12293" width="18.28515625" style="76" customWidth="1"/>
    <col min="12294" max="12294" width="17.5703125" style="76" customWidth="1"/>
    <col min="12295" max="12295" width="19" style="76" customWidth="1"/>
    <col min="12296" max="12544" width="9.140625" style="76"/>
    <col min="12545" max="12545" width="10.85546875" style="76" customWidth="1"/>
    <col min="12546" max="12546" width="18.28515625" style="76" customWidth="1"/>
    <col min="12547" max="12547" width="18.85546875" style="76" customWidth="1"/>
    <col min="12548" max="12548" width="16.5703125" style="76" customWidth="1"/>
    <col min="12549" max="12549" width="18.28515625" style="76" customWidth="1"/>
    <col min="12550" max="12550" width="17.5703125" style="76" customWidth="1"/>
    <col min="12551" max="12551" width="19" style="76" customWidth="1"/>
    <col min="12552" max="12800" width="9.140625" style="76"/>
    <col min="12801" max="12801" width="10.85546875" style="76" customWidth="1"/>
    <col min="12802" max="12802" width="18.28515625" style="76" customWidth="1"/>
    <col min="12803" max="12803" width="18.85546875" style="76" customWidth="1"/>
    <col min="12804" max="12804" width="16.5703125" style="76" customWidth="1"/>
    <col min="12805" max="12805" width="18.28515625" style="76" customWidth="1"/>
    <col min="12806" max="12806" width="17.5703125" style="76" customWidth="1"/>
    <col min="12807" max="12807" width="19" style="76" customWidth="1"/>
    <col min="12808" max="13056" width="9.140625" style="76"/>
    <col min="13057" max="13057" width="10.85546875" style="76" customWidth="1"/>
    <col min="13058" max="13058" width="18.28515625" style="76" customWidth="1"/>
    <col min="13059" max="13059" width="18.85546875" style="76" customWidth="1"/>
    <col min="13060" max="13060" width="16.5703125" style="76" customWidth="1"/>
    <col min="13061" max="13061" width="18.28515625" style="76" customWidth="1"/>
    <col min="13062" max="13062" width="17.5703125" style="76" customWidth="1"/>
    <col min="13063" max="13063" width="19" style="76" customWidth="1"/>
    <col min="13064" max="13312" width="9.140625" style="76"/>
    <col min="13313" max="13313" width="10.85546875" style="76" customWidth="1"/>
    <col min="13314" max="13314" width="18.28515625" style="76" customWidth="1"/>
    <col min="13315" max="13315" width="18.85546875" style="76" customWidth="1"/>
    <col min="13316" max="13316" width="16.5703125" style="76" customWidth="1"/>
    <col min="13317" max="13317" width="18.28515625" style="76" customWidth="1"/>
    <col min="13318" max="13318" width="17.5703125" style="76" customWidth="1"/>
    <col min="13319" max="13319" width="19" style="76" customWidth="1"/>
    <col min="13320" max="13568" width="9.140625" style="76"/>
    <col min="13569" max="13569" width="10.85546875" style="76" customWidth="1"/>
    <col min="13570" max="13570" width="18.28515625" style="76" customWidth="1"/>
    <col min="13571" max="13571" width="18.85546875" style="76" customWidth="1"/>
    <col min="13572" max="13572" width="16.5703125" style="76" customWidth="1"/>
    <col min="13573" max="13573" width="18.28515625" style="76" customWidth="1"/>
    <col min="13574" max="13574" width="17.5703125" style="76" customWidth="1"/>
    <col min="13575" max="13575" width="19" style="76" customWidth="1"/>
    <col min="13576" max="13824" width="9.140625" style="76"/>
    <col min="13825" max="13825" width="10.85546875" style="76" customWidth="1"/>
    <col min="13826" max="13826" width="18.28515625" style="76" customWidth="1"/>
    <col min="13827" max="13827" width="18.85546875" style="76" customWidth="1"/>
    <col min="13828" max="13828" width="16.5703125" style="76" customWidth="1"/>
    <col min="13829" max="13829" width="18.28515625" style="76" customWidth="1"/>
    <col min="13830" max="13830" width="17.5703125" style="76" customWidth="1"/>
    <col min="13831" max="13831" width="19" style="76" customWidth="1"/>
    <col min="13832" max="14080" width="9.140625" style="76"/>
    <col min="14081" max="14081" width="10.85546875" style="76" customWidth="1"/>
    <col min="14082" max="14082" width="18.28515625" style="76" customWidth="1"/>
    <col min="14083" max="14083" width="18.85546875" style="76" customWidth="1"/>
    <col min="14084" max="14084" width="16.5703125" style="76" customWidth="1"/>
    <col min="14085" max="14085" width="18.28515625" style="76" customWidth="1"/>
    <col min="14086" max="14086" width="17.5703125" style="76" customWidth="1"/>
    <col min="14087" max="14087" width="19" style="76" customWidth="1"/>
    <col min="14088" max="14336" width="9.140625" style="76"/>
    <col min="14337" max="14337" width="10.85546875" style="76" customWidth="1"/>
    <col min="14338" max="14338" width="18.28515625" style="76" customWidth="1"/>
    <col min="14339" max="14339" width="18.85546875" style="76" customWidth="1"/>
    <col min="14340" max="14340" width="16.5703125" style="76" customWidth="1"/>
    <col min="14341" max="14341" width="18.28515625" style="76" customWidth="1"/>
    <col min="14342" max="14342" width="17.5703125" style="76" customWidth="1"/>
    <col min="14343" max="14343" width="19" style="76" customWidth="1"/>
    <col min="14344" max="14592" width="9.140625" style="76"/>
    <col min="14593" max="14593" width="10.85546875" style="76" customWidth="1"/>
    <col min="14594" max="14594" width="18.28515625" style="76" customWidth="1"/>
    <col min="14595" max="14595" width="18.85546875" style="76" customWidth="1"/>
    <col min="14596" max="14596" width="16.5703125" style="76" customWidth="1"/>
    <col min="14597" max="14597" width="18.28515625" style="76" customWidth="1"/>
    <col min="14598" max="14598" width="17.5703125" style="76" customWidth="1"/>
    <col min="14599" max="14599" width="19" style="76" customWidth="1"/>
    <col min="14600" max="14848" width="9.140625" style="76"/>
    <col min="14849" max="14849" width="10.85546875" style="76" customWidth="1"/>
    <col min="14850" max="14850" width="18.28515625" style="76" customWidth="1"/>
    <col min="14851" max="14851" width="18.85546875" style="76" customWidth="1"/>
    <col min="14852" max="14852" width="16.5703125" style="76" customWidth="1"/>
    <col min="14853" max="14853" width="18.28515625" style="76" customWidth="1"/>
    <col min="14854" max="14854" width="17.5703125" style="76" customWidth="1"/>
    <col min="14855" max="14855" width="19" style="76" customWidth="1"/>
    <col min="14856" max="15104" width="9.140625" style="76"/>
    <col min="15105" max="15105" width="10.85546875" style="76" customWidth="1"/>
    <col min="15106" max="15106" width="18.28515625" style="76" customWidth="1"/>
    <col min="15107" max="15107" width="18.85546875" style="76" customWidth="1"/>
    <col min="15108" max="15108" width="16.5703125" style="76" customWidth="1"/>
    <col min="15109" max="15109" width="18.28515625" style="76" customWidth="1"/>
    <col min="15110" max="15110" width="17.5703125" style="76" customWidth="1"/>
    <col min="15111" max="15111" width="19" style="76" customWidth="1"/>
    <col min="15112" max="15360" width="9.140625" style="76"/>
    <col min="15361" max="15361" width="10.85546875" style="76" customWidth="1"/>
    <col min="15362" max="15362" width="18.28515625" style="76" customWidth="1"/>
    <col min="15363" max="15363" width="18.85546875" style="76" customWidth="1"/>
    <col min="15364" max="15364" width="16.5703125" style="76" customWidth="1"/>
    <col min="15365" max="15365" width="18.28515625" style="76" customWidth="1"/>
    <col min="15366" max="15366" width="17.5703125" style="76" customWidth="1"/>
    <col min="15367" max="15367" width="19" style="76" customWidth="1"/>
    <col min="15368" max="15616" width="9.140625" style="76"/>
    <col min="15617" max="15617" width="10.85546875" style="76" customWidth="1"/>
    <col min="15618" max="15618" width="18.28515625" style="76" customWidth="1"/>
    <col min="15619" max="15619" width="18.85546875" style="76" customWidth="1"/>
    <col min="15620" max="15620" width="16.5703125" style="76" customWidth="1"/>
    <col min="15621" max="15621" width="18.28515625" style="76" customWidth="1"/>
    <col min="15622" max="15622" width="17.5703125" style="76" customWidth="1"/>
    <col min="15623" max="15623" width="19" style="76" customWidth="1"/>
    <col min="15624" max="15872" width="9.140625" style="76"/>
    <col min="15873" max="15873" width="10.85546875" style="76" customWidth="1"/>
    <col min="15874" max="15874" width="18.28515625" style="76" customWidth="1"/>
    <col min="15875" max="15875" width="18.85546875" style="76" customWidth="1"/>
    <col min="15876" max="15876" width="16.5703125" style="76" customWidth="1"/>
    <col min="15877" max="15877" width="18.28515625" style="76" customWidth="1"/>
    <col min="15878" max="15878" width="17.5703125" style="76" customWidth="1"/>
    <col min="15879" max="15879" width="19" style="76" customWidth="1"/>
    <col min="15880" max="16128" width="9.140625" style="76"/>
    <col min="16129" max="16129" width="10.85546875" style="76" customWidth="1"/>
    <col min="16130" max="16130" width="18.28515625" style="76" customWidth="1"/>
    <col min="16131" max="16131" width="18.85546875" style="76" customWidth="1"/>
    <col min="16132" max="16132" width="16.5703125" style="76" customWidth="1"/>
    <col min="16133" max="16133" width="18.28515625" style="76" customWidth="1"/>
    <col min="16134" max="16134" width="17.5703125" style="76" customWidth="1"/>
    <col min="16135" max="16135" width="19" style="76" customWidth="1"/>
    <col min="16136" max="16384" width="9.140625" style="76"/>
  </cols>
  <sheetData>
    <row r="2" spans="1:12" x14ac:dyDescent="0.2">
      <c r="A2" s="178" t="s">
        <v>190</v>
      </c>
      <c r="B2" s="178"/>
      <c r="C2" s="178"/>
      <c r="D2" s="178"/>
      <c r="E2" s="178"/>
      <c r="F2" s="178"/>
    </row>
    <row r="3" spans="1:12" ht="22.5" customHeight="1" x14ac:dyDescent="0.2">
      <c r="A3" s="179" t="s">
        <v>191</v>
      </c>
      <c r="B3" s="179"/>
      <c r="C3" s="179"/>
      <c r="D3" s="179"/>
      <c r="E3" s="179"/>
      <c r="F3" s="179"/>
    </row>
    <row r="4" spans="1:12" ht="25.5" customHeight="1" x14ac:dyDescent="0.2">
      <c r="A4" s="180" t="s">
        <v>192</v>
      </c>
      <c r="B4" s="179"/>
      <c r="C4" s="179"/>
      <c r="D4" s="179"/>
      <c r="E4" s="179"/>
      <c r="F4" s="181"/>
    </row>
    <row r="5" spans="1:12" ht="31.5" x14ac:dyDescent="0.25">
      <c r="A5" s="175" t="s">
        <v>193</v>
      </c>
      <c r="B5" s="78" t="s">
        <v>194</v>
      </c>
      <c r="C5" s="79" t="s">
        <v>195</v>
      </c>
      <c r="D5" s="79" t="s">
        <v>196</v>
      </c>
      <c r="E5" s="79" t="s">
        <v>197</v>
      </c>
      <c r="F5" s="79" t="s">
        <v>198</v>
      </c>
      <c r="G5" s="76" t="s">
        <v>199</v>
      </c>
    </row>
    <row r="6" spans="1:12" ht="15.75" x14ac:dyDescent="0.25">
      <c r="A6" s="176"/>
      <c r="B6" s="81" t="s">
        <v>4</v>
      </c>
      <c r="C6" s="82" t="s">
        <v>200</v>
      </c>
      <c r="D6" s="82" t="s">
        <v>8</v>
      </c>
      <c r="E6" s="82" t="s">
        <v>201</v>
      </c>
      <c r="F6" s="82" t="s">
        <v>202</v>
      </c>
    </row>
    <row r="7" spans="1:12" ht="15.75" x14ac:dyDescent="0.25">
      <c r="A7" s="80"/>
      <c r="B7" s="83"/>
      <c r="C7" s="84">
        <f t="shared" ref="C7:C18" si="0">B7*1.65%</f>
        <v>0</v>
      </c>
      <c r="D7" s="85"/>
      <c r="E7" s="84">
        <f t="shared" ref="E7:E14" si="1">C7-D7</f>
        <v>0</v>
      </c>
      <c r="F7" s="86">
        <f>IFERROR(E7/B7,0)</f>
        <v>0</v>
      </c>
    </row>
    <row r="8" spans="1:12" ht="15.75" x14ac:dyDescent="0.25">
      <c r="A8" s="80"/>
      <c r="B8" s="87"/>
      <c r="C8" s="84">
        <f t="shared" si="0"/>
        <v>0</v>
      </c>
      <c r="D8" s="85"/>
      <c r="E8" s="84">
        <f t="shared" si="1"/>
        <v>0</v>
      </c>
      <c r="F8" s="86">
        <f t="shared" ref="F8:F18" si="2">IFERROR(E8/B8,0)</f>
        <v>0</v>
      </c>
    </row>
    <row r="9" spans="1:12" ht="15.75" x14ac:dyDescent="0.25">
      <c r="A9" s="80"/>
      <c r="B9" s="87"/>
      <c r="C9" s="84">
        <f t="shared" si="0"/>
        <v>0</v>
      </c>
      <c r="D9" s="85"/>
      <c r="E9" s="84">
        <f t="shared" si="1"/>
        <v>0</v>
      </c>
      <c r="F9" s="86">
        <f t="shared" si="2"/>
        <v>0</v>
      </c>
    </row>
    <row r="10" spans="1:12" ht="15.75" x14ac:dyDescent="0.25">
      <c r="A10" s="80"/>
      <c r="B10" s="87"/>
      <c r="C10" s="84">
        <f t="shared" si="0"/>
        <v>0</v>
      </c>
      <c r="D10" s="85"/>
      <c r="E10" s="84"/>
      <c r="F10" s="86">
        <f t="shared" si="2"/>
        <v>0</v>
      </c>
    </row>
    <row r="11" spans="1:12" ht="15.75" x14ac:dyDescent="0.25">
      <c r="A11" s="80"/>
      <c r="B11" s="87"/>
      <c r="C11" s="84">
        <f t="shared" si="0"/>
        <v>0</v>
      </c>
      <c r="D11" s="85"/>
      <c r="E11" s="84">
        <f t="shared" si="1"/>
        <v>0</v>
      </c>
      <c r="F11" s="86">
        <f t="shared" si="2"/>
        <v>0</v>
      </c>
    </row>
    <row r="12" spans="1:12" ht="15.75" x14ac:dyDescent="0.25">
      <c r="A12" s="80"/>
      <c r="B12" s="87"/>
      <c r="C12" s="84">
        <f t="shared" si="0"/>
        <v>0</v>
      </c>
      <c r="D12" s="85"/>
      <c r="E12" s="84">
        <f t="shared" si="1"/>
        <v>0</v>
      </c>
      <c r="F12" s="86">
        <f t="shared" si="2"/>
        <v>0</v>
      </c>
    </row>
    <row r="13" spans="1:12" ht="15.75" x14ac:dyDescent="0.25">
      <c r="A13" s="80"/>
      <c r="B13" s="87"/>
      <c r="C13" s="84">
        <f t="shared" si="0"/>
        <v>0</v>
      </c>
      <c r="D13" s="85"/>
      <c r="E13" s="84">
        <f t="shared" si="1"/>
        <v>0</v>
      </c>
      <c r="F13" s="86">
        <f t="shared" si="2"/>
        <v>0</v>
      </c>
      <c r="G13" s="88"/>
    </row>
    <row r="14" spans="1:12" ht="15.75" x14ac:dyDescent="0.25">
      <c r="A14" s="80"/>
      <c r="B14" s="87"/>
      <c r="C14" s="84">
        <f t="shared" si="0"/>
        <v>0</v>
      </c>
      <c r="D14" s="85"/>
      <c r="E14" s="84">
        <f t="shared" si="1"/>
        <v>0</v>
      </c>
      <c r="F14" s="86">
        <f t="shared" si="2"/>
        <v>0</v>
      </c>
      <c r="G14" s="88"/>
      <c r="K14" s="104"/>
      <c r="L14" s="104"/>
    </row>
    <row r="15" spans="1:12" ht="15.75" x14ac:dyDescent="0.25">
      <c r="A15" s="80"/>
      <c r="B15" s="87"/>
      <c r="C15" s="84">
        <f t="shared" si="0"/>
        <v>0</v>
      </c>
      <c r="D15" s="85"/>
      <c r="E15" s="84">
        <f>C15-D15</f>
        <v>0</v>
      </c>
      <c r="F15" s="86">
        <f t="shared" si="2"/>
        <v>0</v>
      </c>
    </row>
    <row r="16" spans="1:12" ht="15.75" x14ac:dyDescent="0.25">
      <c r="A16" s="80"/>
      <c r="B16" s="87"/>
      <c r="C16" s="84">
        <f t="shared" si="0"/>
        <v>0</v>
      </c>
      <c r="D16" s="85"/>
      <c r="E16" s="84">
        <f>C16-D16</f>
        <v>0</v>
      </c>
      <c r="F16" s="86">
        <f t="shared" si="2"/>
        <v>0</v>
      </c>
    </row>
    <row r="17" spans="1:6" ht="15.75" x14ac:dyDescent="0.25">
      <c r="A17" s="80"/>
      <c r="B17" s="87"/>
      <c r="C17" s="84">
        <f t="shared" si="0"/>
        <v>0</v>
      </c>
      <c r="D17" s="85"/>
      <c r="E17" s="84">
        <f>C17-D17</f>
        <v>0</v>
      </c>
      <c r="F17" s="86">
        <f t="shared" si="2"/>
        <v>0</v>
      </c>
    </row>
    <row r="18" spans="1:6" ht="15.75" x14ac:dyDescent="0.25">
      <c r="A18" s="80"/>
      <c r="B18" s="87"/>
      <c r="C18" s="84">
        <f t="shared" si="0"/>
        <v>0</v>
      </c>
      <c r="D18" s="85"/>
      <c r="E18" s="84">
        <f>C18-D18</f>
        <v>0</v>
      </c>
      <c r="F18" s="86">
        <f t="shared" si="2"/>
        <v>0</v>
      </c>
    </row>
    <row r="19" spans="1:6" ht="33.75" customHeight="1" x14ac:dyDescent="0.2">
      <c r="A19" s="177" t="s">
        <v>203</v>
      </c>
      <c r="B19" s="177"/>
      <c r="C19" s="177"/>
      <c r="D19" s="177"/>
      <c r="E19" s="177"/>
      <c r="F19" s="89">
        <f>AVERAGE(F7:F18)</f>
        <v>0</v>
      </c>
    </row>
    <row r="20" spans="1:6" ht="15.75" x14ac:dyDescent="0.25">
      <c r="A20" s="90"/>
      <c r="B20" s="91"/>
      <c r="C20" s="90"/>
      <c r="D20" s="90"/>
      <c r="E20" s="90"/>
      <c r="F20" s="90"/>
    </row>
    <row r="21" spans="1:6" ht="28.5" customHeight="1" x14ac:dyDescent="0.2">
      <c r="A21" s="180" t="s">
        <v>204</v>
      </c>
      <c r="B21" s="179"/>
      <c r="C21" s="179"/>
      <c r="D21" s="179"/>
      <c r="E21" s="179"/>
      <c r="F21" s="181"/>
    </row>
    <row r="22" spans="1:6" ht="31.5" x14ac:dyDescent="0.2">
      <c r="A22" s="77" t="s">
        <v>193</v>
      </c>
      <c r="B22" s="92" t="s">
        <v>194</v>
      </c>
      <c r="C22" s="77" t="s">
        <v>195</v>
      </c>
      <c r="D22" s="77" t="s">
        <v>196</v>
      </c>
      <c r="E22" s="77" t="s">
        <v>197</v>
      </c>
      <c r="F22" s="77" t="s">
        <v>198</v>
      </c>
    </row>
    <row r="23" spans="1:6" ht="15.75" x14ac:dyDescent="0.25">
      <c r="A23" s="93"/>
      <c r="B23" s="81" t="s">
        <v>4</v>
      </c>
      <c r="C23" s="82" t="s">
        <v>205</v>
      </c>
      <c r="D23" s="82" t="s">
        <v>8</v>
      </c>
      <c r="E23" s="82" t="s">
        <v>201</v>
      </c>
      <c r="F23" s="82" t="s">
        <v>202</v>
      </c>
    </row>
    <row r="24" spans="1:6" ht="15.75" x14ac:dyDescent="0.25">
      <c r="A24" s="80">
        <f>A6</f>
        <v>0</v>
      </c>
      <c r="B24" s="94">
        <f t="shared" ref="B24:B35" si="3">B7</f>
        <v>0</v>
      </c>
      <c r="C24" s="84">
        <f t="shared" ref="C24:C35" si="4">B24*7.6%</f>
        <v>0</v>
      </c>
      <c r="D24" s="85"/>
      <c r="E24" s="84">
        <f t="shared" ref="E24:E35" si="5">C24-D24</f>
        <v>0</v>
      </c>
      <c r="F24" s="86">
        <f t="shared" ref="F24:F35" si="6">IFERROR(E24/B24,0)</f>
        <v>0</v>
      </c>
    </row>
    <row r="25" spans="1:6" ht="15.75" x14ac:dyDescent="0.25">
      <c r="A25" s="80">
        <f t="shared" ref="A25:A35" si="7">A7</f>
        <v>0</v>
      </c>
      <c r="B25" s="87">
        <f t="shared" si="3"/>
        <v>0</v>
      </c>
      <c r="C25" s="84">
        <f t="shared" si="4"/>
        <v>0</v>
      </c>
      <c r="D25" s="85"/>
      <c r="E25" s="84">
        <f t="shared" si="5"/>
        <v>0</v>
      </c>
      <c r="F25" s="86">
        <f t="shared" si="6"/>
        <v>0</v>
      </c>
    </row>
    <row r="26" spans="1:6" ht="15.75" x14ac:dyDescent="0.25">
      <c r="A26" s="80">
        <f t="shared" si="7"/>
        <v>0</v>
      </c>
      <c r="B26" s="87">
        <f t="shared" si="3"/>
        <v>0</v>
      </c>
      <c r="C26" s="84">
        <f t="shared" si="4"/>
        <v>0</v>
      </c>
      <c r="D26" s="85"/>
      <c r="E26" s="84">
        <f t="shared" si="5"/>
        <v>0</v>
      </c>
      <c r="F26" s="86">
        <f t="shared" si="6"/>
        <v>0</v>
      </c>
    </row>
    <row r="27" spans="1:6" ht="15.75" x14ac:dyDescent="0.25">
      <c r="A27" s="80">
        <f t="shared" si="7"/>
        <v>0</v>
      </c>
      <c r="B27" s="87">
        <f t="shared" si="3"/>
        <v>0</v>
      </c>
      <c r="C27" s="84">
        <f t="shared" si="4"/>
        <v>0</v>
      </c>
      <c r="D27" s="85"/>
      <c r="E27" s="84">
        <f t="shared" si="5"/>
        <v>0</v>
      </c>
      <c r="F27" s="86">
        <f t="shared" si="6"/>
        <v>0</v>
      </c>
    </row>
    <row r="28" spans="1:6" ht="15.75" x14ac:dyDescent="0.25">
      <c r="A28" s="80">
        <f t="shared" si="7"/>
        <v>0</v>
      </c>
      <c r="B28" s="87">
        <f t="shared" si="3"/>
        <v>0</v>
      </c>
      <c r="C28" s="84">
        <f t="shared" si="4"/>
        <v>0</v>
      </c>
      <c r="D28" s="85"/>
      <c r="E28" s="84">
        <f t="shared" si="5"/>
        <v>0</v>
      </c>
      <c r="F28" s="86">
        <f t="shared" si="6"/>
        <v>0</v>
      </c>
    </row>
    <row r="29" spans="1:6" ht="15.75" x14ac:dyDescent="0.25">
      <c r="A29" s="80">
        <f t="shared" si="7"/>
        <v>0</v>
      </c>
      <c r="B29" s="87">
        <f t="shared" si="3"/>
        <v>0</v>
      </c>
      <c r="C29" s="84">
        <f t="shared" si="4"/>
        <v>0</v>
      </c>
      <c r="D29" s="85"/>
      <c r="E29" s="84">
        <f t="shared" si="5"/>
        <v>0</v>
      </c>
      <c r="F29" s="86">
        <f t="shared" si="6"/>
        <v>0</v>
      </c>
    </row>
    <row r="30" spans="1:6" ht="15.75" x14ac:dyDescent="0.25">
      <c r="A30" s="80">
        <f t="shared" si="7"/>
        <v>0</v>
      </c>
      <c r="B30" s="87">
        <f t="shared" si="3"/>
        <v>0</v>
      </c>
      <c r="C30" s="84">
        <f t="shared" si="4"/>
        <v>0</v>
      </c>
      <c r="D30" s="85"/>
      <c r="E30" s="84">
        <f t="shared" si="5"/>
        <v>0</v>
      </c>
      <c r="F30" s="86">
        <f t="shared" si="6"/>
        <v>0</v>
      </c>
    </row>
    <row r="31" spans="1:6" ht="15.75" x14ac:dyDescent="0.25">
      <c r="A31" s="80">
        <f t="shared" si="7"/>
        <v>0</v>
      </c>
      <c r="B31" s="87">
        <f t="shared" si="3"/>
        <v>0</v>
      </c>
      <c r="C31" s="84">
        <f t="shared" si="4"/>
        <v>0</v>
      </c>
      <c r="D31" s="85"/>
      <c r="E31" s="84">
        <f t="shared" si="5"/>
        <v>0</v>
      </c>
      <c r="F31" s="86">
        <f t="shared" si="6"/>
        <v>0</v>
      </c>
    </row>
    <row r="32" spans="1:6" ht="15.75" x14ac:dyDescent="0.25">
      <c r="A32" s="80">
        <f t="shared" si="7"/>
        <v>0</v>
      </c>
      <c r="B32" s="87">
        <f t="shared" si="3"/>
        <v>0</v>
      </c>
      <c r="C32" s="84">
        <f t="shared" si="4"/>
        <v>0</v>
      </c>
      <c r="D32" s="85"/>
      <c r="E32" s="84">
        <f t="shared" si="5"/>
        <v>0</v>
      </c>
      <c r="F32" s="86">
        <f t="shared" si="6"/>
        <v>0</v>
      </c>
    </row>
    <row r="33" spans="1:6" ht="15.75" x14ac:dyDescent="0.25">
      <c r="A33" s="80">
        <f t="shared" si="7"/>
        <v>0</v>
      </c>
      <c r="B33" s="87">
        <f t="shared" si="3"/>
        <v>0</v>
      </c>
      <c r="C33" s="84">
        <f t="shared" si="4"/>
        <v>0</v>
      </c>
      <c r="D33" s="85"/>
      <c r="E33" s="84">
        <f t="shared" si="5"/>
        <v>0</v>
      </c>
      <c r="F33" s="86">
        <f t="shared" si="6"/>
        <v>0</v>
      </c>
    </row>
    <row r="34" spans="1:6" ht="15.75" x14ac:dyDescent="0.25">
      <c r="A34" s="80">
        <f t="shared" si="7"/>
        <v>0</v>
      </c>
      <c r="B34" s="87">
        <f t="shared" si="3"/>
        <v>0</v>
      </c>
      <c r="C34" s="84">
        <f t="shared" si="4"/>
        <v>0</v>
      </c>
      <c r="D34" s="85"/>
      <c r="E34" s="84">
        <f t="shared" si="5"/>
        <v>0</v>
      </c>
      <c r="F34" s="86">
        <f t="shared" si="6"/>
        <v>0</v>
      </c>
    </row>
    <row r="35" spans="1:6" ht="15.75" x14ac:dyDescent="0.25">
      <c r="A35" s="80">
        <f t="shared" si="7"/>
        <v>0</v>
      </c>
      <c r="B35" s="87">
        <f t="shared" si="3"/>
        <v>0</v>
      </c>
      <c r="C35" s="84">
        <f t="shared" si="4"/>
        <v>0</v>
      </c>
      <c r="D35" s="85"/>
      <c r="E35" s="84">
        <f t="shared" si="5"/>
        <v>0</v>
      </c>
      <c r="F35" s="86">
        <f t="shared" si="6"/>
        <v>0</v>
      </c>
    </row>
    <row r="36" spans="1:6" ht="33" customHeight="1" x14ac:dyDescent="0.2">
      <c r="A36" s="177" t="s">
        <v>203</v>
      </c>
      <c r="B36" s="177"/>
      <c r="C36" s="177"/>
      <c r="D36" s="177"/>
      <c r="E36" s="177"/>
      <c r="F36" s="89">
        <f>AVERAGE(F24:F35)</f>
        <v>0</v>
      </c>
    </row>
    <row r="37" spans="1:6" ht="15.75" x14ac:dyDescent="0.25">
      <c r="A37" s="95"/>
      <c r="B37" s="95"/>
      <c r="C37" s="95"/>
      <c r="D37" s="95"/>
      <c r="E37" s="95"/>
      <c r="F37" s="96"/>
    </row>
    <row r="38" spans="1:6" ht="15.75" x14ac:dyDescent="0.25">
      <c r="A38" s="173"/>
      <c r="B38" s="173"/>
      <c r="C38" s="173"/>
      <c r="D38" s="173"/>
      <c r="E38" s="173"/>
      <c r="F38" s="173"/>
    </row>
    <row r="39" spans="1:6" ht="15.75" x14ac:dyDescent="0.25">
      <c r="A39" s="97"/>
      <c r="B39" s="97"/>
      <c r="C39" s="97"/>
      <c r="D39" s="97"/>
      <c r="E39" s="97"/>
      <c r="F39" s="97"/>
    </row>
    <row r="40" spans="1:6" ht="15.75" x14ac:dyDescent="0.25">
      <c r="A40" s="97"/>
      <c r="B40" s="97"/>
      <c r="C40" s="97"/>
      <c r="D40" s="97"/>
      <c r="E40" s="97"/>
      <c r="F40" s="97"/>
    </row>
    <row r="41" spans="1:6" ht="15.75" x14ac:dyDescent="0.25">
      <c r="A41" s="174"/>
      <c r="B41" s="174"/>
      <c r="C41" s="174"/>
      <c r="D41" s="174"/>
      <c r="E41" s="174"/>
      <c r="F41" s="174"/>
    </row>
    <row r="42" spans="1:6" ht="15.75" x14ac:dyDescent="0.25">
      <c r="A42" s="174"/>
      <c r="B42" s="174"/>
      <c r="C42" s="174"/>
      <c r="D42" s="174"/>
      <c r="E42" s="174"/>
      <c r="F42" s="174"/>
    </row>
    <row r="43" spans="1:6" ht="15.75" x14ac:dyDescent="0.25">
      <c r="A43" s="174"/>
      <c r="B43" s="174"/>
      <c r="C43" s="174"/>
      <c r="D43" s="174"/>
      <c r="E43" s="174"/>
      <c r="F43" s="174"/>
    </row>
    <row r="44" spans="1:6" s="98" customFormat="1" ht="15.75" x14ac:dyDescent="0.25">
      <c r="A44" s="95"/>
      <c r="B44" s="95"/>
      <c r="C44" s="95"/>
      <c r="D44" s="95"/>
      <c r="E44" s="95"/>
      <c r="F44" s="96"/>
    </row>
    <row r="45" spans="1:6" ht="15.75" x14ac:dyDescent="0.25">
      <c r="A45" s="99"/>
      <c r="B45" s="100"/>
      <c r="C45" s="99"/>
      <c r="D45" s="99"/>
      <c r="E45" s="99"/>
      <c r="F45" s="101">
        <f>F36+F19</f>
        <v>0</v>
      </c>
    </row>
  </sheetData>
  <mergeCells count="11">
    <mergeCell ref="A2:F2"/>
    <mergeCell ref="A3:F3"/>
    <mergeCell ref="A4:F4"/>
    <mergeCell ref="A19:E19"/>
    <mergeCell ref="A21:F21"/>
    <mergeCell ref="A38:F38"/>
    <mergeCell ref="A41:F41"/>
    <mergeCell ref="A42:F42"/>
    <mergeCell ref="A43:F43"/>
    <mergeCell ref="A5:A6"/>
    <mergeCell ref="A36:E36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J26"/>
  <sheetViews>
    <sheetView topLeftCell="A7" workbookViewId="0">
      <selection activeCell="B12" sqref="B12"/>
    </sheetView>
  </sheetViews>
  <sheetFormatPr defaultRowHeight="15" x14ac:dyDescent="0.25"/>
  <cols>
    <col min="1" max="1" width="32.7109375" bestFit="1" customWidth="1"/>
    <col min="2" max="2" width="13.28515625" style="126" bestFit="1" customWidth="1"/>
    <col min="3" max="4" width="15.140625" customWidth="1"/>
    <col min="5" max="5" width="23.85546875" customWidth="1"/>
    <col min="6" max="6" width="22.85546875" customWidth="1"/>
    <col min="7" max="7" width="16.7109375" style="126" customWidth="1"/>
    <col min="8" max="8" width="28.140625" customWidth="1"/>
    <col min="9" max="9" width="16.85546875" customWidth="1"/>
  </cols>
  <sheetData>
    <row r="1" spans="1:9" x14ac:dyDescent="0.25">
      <c r="A1" s="112" t="s">
        <v>245</v>
      </c>
      <c r="B1" s="113">
        <v>300000</v>
      </c>
      <c r="D1" s="182" t="s">
        <v>246</v>
      </c>
      <c r="E1" s="182"/>
      <c r="F1" s="182"/>
      <c r="G1" s="182"/>
      <c r="H1" s="182"/>
    </row>
    <row r="2" spans="1:9" x14ac:dyDescent="0.25">
      <c r="A2" s="114" t="s">
        <v>247</v>
      </c>
      <c r="B2" s="115">
        <f>IF(B1&lt;E7,D6,IF(B1&lt;E8,D7,IF(B1&lt;E9,D8,IF(B1&lt;E10,D9,IF(B1&lt;E11,D10,IF(B1&lt;=F11,D11))))))</f>
        <v>2</v>
      </c>
      <c r="D2" s="182"/>
      <c r="E2" s="182"/>
      <c r="F2" s="182"/>
      <c r="G2" s="182"/>
      <c r="H2" s="182"/>
    </row>
    <row r="3" spans="1:9" ht="15" customHeight="1" x14ac:dyDescent="0.25">
      <c r="A3" s="112" t="s">
        <v>248</v>
      </c>
      <c r="B3" s="113">
        <f>IF(B2=1,G6,IF(B2=2,G7,IF(B2=3,G8,IF(B2=4,G9,IF(B2=5,G10,IF(B2=6,G11))))))</f>
        <v>9</v>
      </c>
      <c r="D3" s="183" t="s">
        <v>249</v>
      </c>
      <c r="E3" s="183"/>
      <c r="F3" s="183"/>
      <c r="G3" s="183"/>
      <c r="H3" s="183"/>
    </row>
    <row r="4" spans="1:9" x14ac:dyDescent="0.25">
      <c r="A4" s="114" t="s">
        <v>250</v>
      </c>
      <c r="B4" s="116">
        <f>IF(B2=1,H6,IF(B2=2,H7,IF(B2=3,H8,IF(B2=4,H9,IF(B2=5,H10,IF(B2=6,H11))))))</f>
        <v>8100</v>
      </c>
      <c r="D4" s="183"/>
      <c r="E4" s="183"/>
      <c r="F4" s="183"/>
      <c r="G4" s="183"/>
      <c r="H4" s="183"/>
    </row>
    <row r="5" spans="1:9" x14ac:dyDescent="0.25">
      <c r="A5" s="112" t="s">
        <v>251</v>
      </c>
      <c r="B5" s="113">
        <f>IFERROR((B1*(B3/100)-B4)/B1*100,0)</f>
        <v>6.3</v>
      </c>
      <c r="C5" s="141"/>
      <c r="D5" s="117" t="s">
        <v>252</v>
      </c>
      <c r="E5" s="118" t="s">
        <v>253</v>
      </c>
      <c r="F5" s="118" t="s">
        <v>254</v>
      </c>
      <c r="G5" s="119" t="s">
        <v>255</v>
      </c>
      <c r="H5" s="120" t="s">
        <v>256</v>
      </c>
    </row>
    <row r="6" spans="1:9" x14ac:dyDescent="0.25">
      <c r="A6" s="112" t="s">
        <v>257</v>
      </c>
      <c r="B6" s="113">
        <f>IF(B2=1,B5*I16,IF(B2=2,B5*I17,IF(B2=3,B5*I18,IF(B2=4,B5*I19,IF(B2=5,IF($B$5&gt;12.5,($B$5-$B$8)*I23),IF($B$5&lt;12.5,B5*I20,IF(B2=6,B5*I21)))))))</f>
        <v>0.28034999999999999</v>
      </c>
      <c r="D6" s="121">
        <v>1</v>
      </c>
      <c r="E6" s="105">
        <v>0</v>
      </c>
      <c r="F6" s="106">
        <v>180000</v>
      </c>
      <c r="G6" s="122">
        <v>4.5</v>
      </c>
      <c r="H6" s="123">
        <v>0</v>
      </c>
    </row>
    <row r="7" spans="1:9" x14ac:dyDescent="0.25">
      <c r="A7" s="114" t="s">
        <v>258</v>
      </c>
      <c r="B7" s="116">
        <f>IF(B2=1,B5*H16,IF(B2=2,B5*H17,IF(B2=3,B5*H18,IF(B2=4,B5*H19,IF(B2=5,IF($B$5&gt;12.5,($B$5-$B$8)*H23),IF($B$5&lt;12.5,B5*H20,IF(B2=6,B5*H21)))))))</f>
        <v>1.2946499999999999</v>
      </c>
      <c r="D7" s="121">
        <v>2</v>
      </c>
      <c r="E7" s="106">
        <v>180000.01</v>
      </c>
      <c r="F7" s="106">
        <v>360000</v>
      </c>
      <c r="G7" s="122">
        <v>9</v>
      </c>
      <c r="H7" s="124">
        <v>8100</v>
      </c>
    </row>
    <row r="8" spans="1:9" x14ac:dyDescent="0.25">
      <c r="A8" s="112" t="s">
        <v>259</v>
      </c>
      <c r="B8" s="113">
        <f>IF(IF(B2=1,B5*E16,IF(B2=2,B5*E17,IF(B2=3,B5*E18,IF(B2=4,B5*E19,IF(B2=5,IF($B$5&gt;12.5,E23*100),IF($B$5&lt;12.5,B5*E20,IF(B2=6,B5*E21)))))))&lt;2,2,IF(B2=1,B5*E16,IF(B2=2,B5*E17,IF(B2=3,B5*E18,IF(B2=4,B5*E19,IF(B2=5,IF($B$5&gt;12.5,E23*100),IF($B$5&lt;12.5,B5*E20,IF(B2=6,B5*E21))))))))</f>
        <v>2.52</v>
      </c>
      <c r="D8" s="121">
        <v>3</v>
      </c>
      <c r="E8" s="106">
        <v>360000.01</v>
      </c>
      <c r="F8" s="106">
        <v>720000</v>
      </c>
      <c r="G8" s="122">
        <v>10.199999999999999</v>
      </c>
      <c r="H8" s="125">
        <v>12420</v>
      </c>
    </row>
    <row r="9" spans="1:9" x14ac:dyDescent="0.25">
      <c r="D9" s="121">
        <v>4</v>
      </c>
      <c r="E9" s="106">
        <v>720000.01</v>
      </c>
      <c r="F9" s="106">
        <v>1800000</v>
      </c>
      <c r="G9" s="122">
        <v>14</v>
      </c>
      <c r="H9" s="125">
        <v>39780</v>
      </c>
    </row>
    <row r="10" spans="1:9" x14ac:dyDescent="0.25">
      <c r="D10" s="121">
        <v>5</v>
      </c>
      <c r="E10" s="106">
        <v>1800000.01</v>
      </c>
      <c r="F10" s="106">
        <v>3600000</v>
      </c>
      <c r="G10" s="122">
        <v>22</v>
      </c>
      <c r="H10" s="125">
        <v>183780</v>
      </c>
    </row>
    <row r="11" spans="1:9" x14ac:dyDescent="0.25">
      <c r="D11" s="127">
        <v>6</v>
      </c>
      <c r="E11" s="128">
        <v>3600000.01</v>
      </c>
      <c r="F11" s="128">
        <v>4800000</v>
      </c>
      <c r="G11" s="129">
        <v>33</v>
      </c>
      <c r="H11" s="130">
        <v>828000</v>
      </c>
    </row>
    <row r="14" spans="1:9" x14ac:dyDescent="0.25">
      <c r="E14" s="134" t="s">
        <v>260</v>
      </c>
      <c r="F14" s="134"/>
      <c r="G14" s="134"/>
      <c r="H14" s="134"/>
      <c r="I14" s="134"/>
    </row>
    <row r="15" spans="1:9" x14ac:dyDescent="0.25">
      <c r="D15" s="131" t="s">
        <v>252</v>
      </c>
      <c r="E15" t="s">
        <v>89</v>
      </c>
      <c r="F15" t="s">
        <v>261</v>
      </c>
      <c r="G15" s="126" t="s">
        <v>262</v>
      </c>
      <c r="H15" t="s">
        <v>263</v>
      </c>
      <c r="I15" t="s">
        <v>264</v>
      </c>
    </row>
    <row r="16" spans="1:9" x14ac:dyDescent="0.25">
      <c r="D16" s="114">
        <v>1</v>
      </c>
      <c r="E16" s="132">
        <v>0.44500000000000001</v>
      </c>
      <c r="F16" s="132">
        <v>0.152</v>
      </c>
      <c r="G16" s="133">
        <v>0.188</v>
      </c>
      <c r="H16" s="132">
        <v>0.1767</v>
      </c>
      <c r="I16" s="132">
        <v>3.8300000000000001E-2</v>
      </c>
    </row>
    <row r="17" spans="1:10" x14ac:dyDescent="0.25">
      <c r="D17" s="112">
        <v>2</v>
      </c>
      <c r="E17" s="132">
        <v>0.4</v>
      </c>
      <c r="F17" s="132">
        <v>0.152</v>
      </c>
      <c r="G17" s="133">
        <v>0.19800000000000001</v>
      </c>
      <c r="H17" s="132">
        <v>0.20549999999999999</v>
      </c>
      <c r="I17" s="132">
        <v>4.4499999999999998E-2</v>
      </c>
    </row>
    <row r="18" spans="1:10" x14ac:dyDescent="0.25">
      <c r="D18" s="114">
        <v>3</v>
      </c>
      <c r="E18" s="132">
        <v>0.4</v>
      </c>
      <c r="F18" s="132">
        <v>0.152</v>
      </c>
      <c r="G18" s="133">
        <v>0.20799999999999999</v>
      </c>
      <c r="H18" s="132">
        <v>0.1973</v>
      </c>
      <c r="I18" s="132">
        <v>4.2700000000000002E-2</v>
      </c>
    </row>
    <row r="19" spans="1:10" x14ac:dyDescent="0.25">
      <c r="D19" s="112">
        <v>4</v>
      </c>
      <c r="E19" s="132">
        <v>0.4</v>
      </c>
      <c r="F19" s="132">
        <v>0.192</v>
      </c>
      <c r="G19" s="133">
        <v>0.17799999999999999</v>
      </c>
      <c r="H19" s="132">
        <v>0.189</v>
      </c>
      <c r="I19" s="132">
        <v>4.1000000000000002E-2</v>
      </c>
    </row>
    <row r="20" spans="1:10" x14ac:dyDescent="0.25">
      <c r="A20" s="138"/>
      <c r="B20" s="137"/>
      <c r="D20" s="114">
        <v>5</v>
      </c>
      <c r="E20" t="s">
        <v>265</v>
      </c>
      <c r="F20" s="132">
        <v>0.192</v>
      </c>
      <c r="G20" s="133">
        <v>0.188</v>
      </c>
      <c r="H20" s="132">
        <v>0.18079999999999999</v>
      </c>
      <c r="I20" s="132">
        <v>3.9199999999999999E-2</v>
      </c>
    </row>
    <row r="21" spans="1:10" x14ac:dyDescent="0.25">
      <c r="D21" s="112">
        <v>6</v>
      </c>
      <c r="E21" t="s">
        <v>266</v>
      </c>
      <c r="F21" s="132">
        <v>0.215</v>
      </c>
      <c r="G21" s="133">
        <v>0.53500000000000003</v>
      </c>
      <c r="H21" s="132">
        <v>0.20549999999999999</v>
      </c>
      <c r="I21" s="132">
        <v>4.4499999999999998E-2</v>
      </c>
      <c r="J21" s="132"/>
    </row>
    <row r="22" spans="1:10" x14ac:dyDescent="0.25">
      <c r="E22" t="s">
        <v>89</v>
      </c>
      <c r="F22" t="s">
        <v>261</v>
      </c>
      <c r="G22" s="126" t="s">
        <v>262</v>
      </c>
      <c r="H22" t="s">
        <v>263</v>
      </c>
      <c r="I22" t="s">
        <v>264</v>
      </c>
    </row>
    <row r="23" spans="1:10" s="138" customFormat="1" ht="46.5" customHeight="1" thickBot="1" x14ac:dyDescent="0.3">
      <c r="A23"/>
      <c r="B23" s="126"/>
      <c r="D23" s="139" t="s">
        <v>267</v>
      </c>
      <c r="E23" s="140">
        <v>0.05</v>
      </c>
      <c r="F23" s="140">
        <v>0.32</v>
      </c>
      <c r="G23" s="140">
        <v>0.31330000000000002</v>
      </c>
      <c r="H23" s="140">
        <v>0.30130000000000001</v>
      </c>
      <c r="I23" s="140">
        <v>6.54E-2</v>
      </c>
    </row>
    <row r="24" spans="1:10" x14ac:dyDescent="0.25">
      <c r="E24" s="140"/>
      <c r="F24" s="140"/>
      <c r="G24" s="140"/>
      <c r="H24" s="140"/>
      <c r="I24" s="140"/>
    </row>
    <row r="25" spans="1:10" x14ac:dyDescent="0.25">
      <c r="F25" s="132"/>
      <c r="G25" s="132"/>
      <c r="H25" s="132"/>
      <c r="I25" s="132"/>
    </row>
    <row r="26" spans="1:10" x14ac:dyDescent="0.25">
      <c r="F26" s="132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J160"/>
  <sheetViews>
    <sheetView showGridLines="0" tabSelected="1" topLeftCell="A120" zoomScaleNormal="100" workbookViewId="0">
      <selection activeCell="D127" sqref="D127"/>
    </sheetView>
  </sheetViews>
  <sheetFormatPr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10" x14ac:dyDescent="0.25">
      <c r="A1" s="148" t="s">
        <v>0</v>
      </c>
      <c r="B1" s="148"/>
      <c r="C1" s="148"/>
      <c r="D1" s="148"/>
      <c r="E1" s="148"/>
      <c r="F1" s="1" t="s">
        <v>124</v>
      </c>
      <c r="G1" s="1" t="str">
        <f>Jardineiro!G1</f>
        <v>44h</v>
      </c>
      <c r="I1" s="40" t="s">
        <v>123</v>
      </c>
      <c r="J1" s="1" t="s">
        <v>122</v>
      </c>
    </row>
    <row r="2" spans="1:10" x14ac:dyDescent="0.25">
      <c r="A2" s="55" t="s">
        <v>107</v>
      </c>
      <c r="B2" s="55">
        <f>Jardineiro!B2</f>
        <v>0</v>
      </c>
      <c r="F2" s="1" t="s">
        <v>187</v>
      </c>
      <c r="G2" s="1">
        <f>Jardineiro!G2</f>
        <v>1212</v>
      </c>
      <c r="H2" s="15" t="s">
        <v>85</v>
      </c>
    </row>
    <row r="3" spans="1:10" x14ac:dyDescent="0.25">
      <c r="A3" s="20" t="s">
        <v>108</v>
      </c>
      <c r="B3" s="55">
        <f>Jardineiro!B3</f>
        <v>0</v>
      </c>
      <c r="F3" s="1" t="s">
        <v>268</v>
      </c>
      <c r="G3" s="1" t="str">
        <f>Jardineiro!G3</f>
        <v>Simples Nacional</v>
      </c>
      <c r="H3" s="15"/>
    </row>
    <row r="4" spans="1:10" x14ac:dyDescent="0.25">
      <c r="A4" s="14"/>
      <c r="B4" s="14"/>
      <c r="F4" s="1" t="s">
        <v>272</v>
      </c>
      <c r="G4" s="136">
        <f>Jardineiro!G4</f>
        <v>0.05</v>
      </c>
      <c r="H4" s="15"/>
    </row>
    <row r="5" spans="1:10" x14ac:dyDescent="0.25">
      <c r="A5" s="5" t="s">
        <v>4</v>
      </c>
      <c r="B5" s="52" t="s">
        <v>109</v>
      </c>
      <c r="C5" s="149">
        <f>Jardineiro!C5</f>
        <v>0</v>
      </c>
      <c r="D5" s="150"/>
      <c r="H5" s="15"/>
    </row>
    <row r="6" spans="1:10" x14ac:dyDescent="0.25">
      <c r="A6" s="5" t="s">
        <v>6</v>
      </c>
      <c r="B6" s="52" t="s">
        <v>110</v>
      </c>
      <c r="C6" s="150">
        <f>Jardineiro!C6</f>
        <v>0</v>
      </c>
      <c r="D6" s="150"/>
      <c r="H6" s="15"/>
    </row>
    <row r="7" spans="1:10" ht="25.5" x14ac:dyDescent="0.25">
      <c r="A7" s="5" t="s">
        <v>8</v>
      </c>
      <c r="B7" s="52" t="s">
        <v>111</v>
      </c>
      <c r="C7" s="151" t="s">
        <v>243</v>
      </c>
      <c r="D7" s="151"/>
      <c r="H7" s="15"/>
    </row>
    <row r="8" spans="1:10" x14ac:dyDescent="0.25">
      <c r="A8" s="5" t="s">
        <v>10</v>
      </c>
      <c r="B8" s="52" t="s">
        <v>112</v>
      </c>
      <c r="C8" s="150">
        <f>Jardineiro!C8</f>
        <v>0</v>
      </c>
      <c r="D8" s="150"/>
      <c r="H8" s="15"/>
    </row>
    <row r="9" spans="1:10" x14ac:dyDescent="0.25">
      <c r="A9" s="147"/>
      <c r="B9" s="147"/>
      <c r="C9" s="147"/>
      <c r="D9" s="147"/>
      <c r="E9" s="54"/>
    </row>
    <row r="10" spans="1:10" x14ac:dyDescent="0.25">
      <c r="A10" s="148" t="s">
        <v>78</v>
      </c>
      <c r="B10" s="148"/>
      <c r="C10" s="148"/>
      <c r="D10" s="148"/>
      <c r="E10" s="148"/>
    </row>
    <row r="11" spans="1:10" ht="25.5" customHeight="1" x14ac:dyDescent="0.25">
      <c r="A11" s="152" t="s">
        <v>79</v>
      </c>
      <c r="B11" s="152"/>
      <c r="C11" s="31" t="s">
        <v>80</v>
      </c>
      <c r="D11" s="71" t="s">
        <v>81</v>
      </c>
      <c r="E11" s="71" t="s">
        <v>182</v>
      </c>
    </row>
    <row r="12" spans="1:10" ht="15.75" customHeight="1" x14ac:dyDescent="0.25">
      <c r="A12" s="153" t="s">
        <v>104</v>
      </c>
      <c r="B12" s="153"/>
      <c r="C12" s="155" t="s">
        <v>82</v>
      </c>
      <c r="D12" s="155">
        <v>1</v>
      </c>
      <c r="E12" s="155">
        <v>1</v>
      </c>
    </row>
    <row r="13" spans="1:10" x14ac:dyDescent="0.25">
      <c r="A13" s="154"/>
      <c r="B13" s="154"/>
      <c r="C13" s="156"/>
      <c r="D13" s="156"/>
      <c r="E13" s="156"/>
    </row>
    <row r="14" spans="1:10" x14ac:dyDescent="0.25">
      <c r="A14" s="4"/>
      <c r="B14" s="4"/>
      <c r="C14" s="4"/>
      <c r="D14" s="4"/>
      <c r="E14" s="4"/>
    </row>
    <row r="15" spans="1:10" x14ac:dyDescent="0.25">
      <c r="A15" s="36">
        <v>1</v>
      </c>
      <c r="B15" s="35" t="s">
        <v>113</v>
      </c>
      <c r="C15" s="157" t="s">
        <v>104</v>
      </c>
      <c r="D15" s="157"/>
      <c r="E15" s="157"/>
      <c r="F15" s="34"/>
    </row>
    <row r="16" spans="1:10" x14ac:dyDescent="0.25">
      <c r="A16" s="36">
        <v>2</v>
      </c>
      <c r="B16" s="35" t="s">
        <v>114</v>
      </c>
      <c r="C16" s="157" t="s">
        <v>244</v>
      </c>
      <c r="D16" s="157"/>
      <c r="E16" s="157"/>
      <c r="F16" s="34"/>
    </row>
    <row r="17" spans="1:6" x14ac:dyDescent="0.25">
      <c r="A17" s="36">
        <v>3</v>
      </c>
      <c r="B17" s="35" t="s">
        <v>115</v>
      </c>
      <c r="C17" s="158">
        <v>1412.28</v>
      </c>
      <c r="D17" s="158"/>
      <c r="E17" s="158"/>
      <c r="F17" s="34"/>
    </row>
    <row r="18" spans="1:6" x14ac:dyDescent="0.25">
      <c r="A18" s="36">
        <v>4</v>
      </c>
      <c r="B18" s="35" t="s">
        <v>116</v>
      </c>
      <c r="C18" s="157" t="s">
        <v>157</v>
      </c>
      <c r="D18" s="157"/>
      <c r="E18" s="157"/>
      <c r="F18" s="34"/>
    </row>
    <row r="19" spans="1:6" x14ac:dyDescent="0.25">
      <c r="A19" s="36">
        <v>5</v>
      </c>
      <c r="B19" s="35" t="s">
        <v>117</v>
      </c>
      <c r="C19" s="159">
        <v>44562</v>
      </c>
      <c r="D19" s="157"/>
      <c r="E19" s="157"/>
      <c r="F19" s="34"/>
    </row>
    <row r="20" spans="1:6" x14ac:dyDescent="0.25">
      <c r="A20" s="4"/>
      <c r="B20" s="4"/>
      <c r="C20" s="4"/>
      <c r="D20" s="4"/>
      <c r="E20" s="4"/>
    </row>
    <row r="22" spans="1:6" x14ac:dyDescent="0.25">
      <c r="A22" s="148" t="s">
        <v>1</v>
      </c>
      <c r="B22" s="148"/>
      <c r="C22" s="148"/>
      <c r="D22" s="148"/>
      <c r="E22" s="148"/>
    </row>
    <row r="24" spans="1:6" ht="25.5" customHeight="1" x14ac:dyDescent="0.25">
      <c r="A24" s="30">
        <v>1</v>
      </c>
      <c r="B24" s="50" t="s">
        <v>2</v>
      </c>
      <c r="C24" s="30" t="s">
        <v>24</v>
      </c>
      <c r="D24" s="30" t="s">
        <v>3</v>
      </c>
      <c r="E24" s="30" t="s">
        <v>129</v>
      </c>
    </row>
    <row r="25" spans="1:6" x14ac:dyDescent="0.25">
      <c r="A25" s="5" t="s">
        <v>4</v>
      </c>
      <c r="B25" s="52" t="s">
        <v>5</v>
      </c>
      <c r="C25" s="13"/>
      <c r="D25" s="6">
        <v>1359.65</v>
      </c>
      <c r="E25" s="20" t="s">
        <v>242</v>
      </c>
    </row>
    <row r="26" spans="1:6" x14ac:dyDescent="0.25">
      <c r="A26" s="5" t="s">
        <v>6</v>
      </c>
      <c r="B26" s="52" t="s">
        <v>7</v>
      </c>
      <c r="C26" s="13">
        <v>0</v>
      </c>
      <c r="D26" s="6">
        <f>D25*C26</f>
        <v>0</v>
      </c>
      <c r="E26" s="20" t="s">
        <v>140</v>
      </c>
    </row>
    <row r="27" spans="1:6" x14ac:dyDescent="0.25">
      <c r="A27" s="5" t="s">
        <v>8</v>
      </c>
      <c r="B27" s="52" t="s">
        <v>9</v>
      </c>
      <c r="C27" s="13">
        <v>0</v>
      </c>
      <c r="D27" s="6">
        <f>C27*$G$2</f>
        <v>0</v>
      </c>
      <c r="E27" s="20" t="s">
        <v>140</v>
      </c>
    </row>
    <row r="28" spans="1:6" x14ac:dyDescent="0.25">
      <c r="A28" s="5" t="s">
        <v>10</v>
      </c>
      <c r="B28" s="52" t="s">
        <v>11</v>
      </c>
      <c r="C28" s="13"/>
      <c r="D28" s="6"/>
      <c r="E28" s="20" t="s">
        <v>140</v>
      </c>
    </row>
    <row r="29" spans="1:6" x14ac:dyDescent="0.25">
      <c r="A29" s="5" t="s">
        <v>12</v>
      </c>
      <c r="B29" s="52" t="s">
        <v>13</v>
      </c>
      <c r="C29" s="13"/>
      <c r="D29" s="6"/>
      <c r="E29" s="20" t="s">
        <v>140</v>
      </c>
    </row>
    <row r="30" spans="1:6" x14ac:dyDescent="0.25">
      <c r="A30" s="5" t="s">
        <v>14</v>
      </c>
      <c r="B30" s="52" t="s">
        <v>105</v>
      </c>
      <c r="C30" s="13"/>
      <c r="D30" s="6">
        <v>52.63</v>
      </c>
      <c r="E30" s="20" t="s">
        <v>242</v>
      </c>
    </row>
    <row r="31" spans="1:6" x14ac:dyDescent="0.25">
      <c r="A31" s="5" t="s">
        <v>14</v>
      </c>
      <c r="B31" s="52" t="s">
        <v>185</v>
      </c>
      <c r="C31" s="13"/>
      <c r="D31" s="6">
        <f>1100*C31</f>
        <v>0</v>
      </c>
      <c r="E31" s="20" t="s">
        <v>140</v>
      </c>
    </row>
    <row r="32" spans="1:6" x14ac:dyDescent="0.25">
      <c r="A32" s="162" t="s">
        <v>15</v>
      </c>
      <c r="B32" s="163"/>
      <c r="C32" s="10"/>
      <c r="D32" s="10">
        <f>SUM(D25:D31)</f>
        <v>1412.2800000000002</v>
      </c>
      <c r="E32" s="10"/>
    </row>
    <row r="35" spans="1:5" x14ac:dyDescent="0.25">
      <c r="A35" s="148" t="s">
        <v>16</v>
      </c>
      <c r="B35" s="148"/>
      <c r="C35" s="148"/>
      <c r="D35" s="148"/>
      <c r="E35" s="148"/>
    </row>
    <row r="36" spans="1:5" x14ac:dyDescent="0.25">
      <c r="A36" s="2"/>
    </row>
    <row r="37" spans="1:5" x14ac:dyDescent="0.25">
      <c r="A37" s="148" t="s">
        <v>17</v>
      </c>
      <c r="B37" s="148"/>
      <c r="C37" s="148"/>
      <c r="D37" s="148"/>
      <c r="E37" s="148"/>
    </row>
    <row r="39" spans="1:5" x14ac:dyDescent="0.25">
      <c r="A39" s="30" t="s">
        <v>18</v>
      </c>
      <c r="B39" s="30" t="s">
        <v>19</v>
      </c>
      <c r="C39" s="30" t="s">
        <v>24</v>
      </c>
      <c r="D39" s="30" t="s">
        <v>3</v>
      </c>
      <c r="E39" s="30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0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0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58" t="s">
        <v>143</v>
      </c>
    </row>
    <row r="43" spans="1:5" x14ac:dyDescent="0.25">
      <c r="A43" s="162" t="s">
        <v>15</v>
      </c>
      <c r="B43" s="163"/>
      <c r="C43" s="10"/>
      <c r="D43" s="10">
        <f>SUM(D40:D42)</f>
        <v>274.61</v>
      </c>
      <c r="E43" s="20"/>
    </row>
    <row r="44" spans="1:5" x14ac:dyDescent="0.25">
      <c r="D44" s="56"/>
    </row>
    <row r="46" spans="1:5" x14ac:dyDescent="0.25">
      <c r="A46" s="148" t="s">
        <v>21</v>
      </c>
      <c r="B46" s="148"/>
      <c r="C46" s="148"/>
      <c r="D46" s="148"/>
      <c r="E46" s="148"/>
    </row>
    <row r="48" spans="1:5" x14ac:dyDescent="0.25">
      <c r="A48" s="30" t="s">
        <v>22</v>
      </c>
      <c r="B48" s="30" t="s">
        <v>23</v>
      </c>
      <c r="C48" s="30" t="s">
        <v>24</v>
      </c>
      <c r="D48" s="30" t="s">
        <v>3</v>
      </c>
      <c r="E48" s="30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IF($G$3="Simples Nacional",0,2.5%)</f>
        <v>0</v>
      </c>
      <c r="D50" s="6">
        <f t="shared" ref="D50:D56" si="0">($D$32+$D$43)*C50</f>
        <v>0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2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IF($G$3="Simples Nacional",0,1.5%)</f>
        <v>0</v>
      </c>
      <c r="D52" s="6">
        <f t="shared" si="0"/>
        <v>0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IF($G$3="Simples Nacional",0,1%)</f>
        <v>0</v>
      </c>
      <c r="D53" s="6">
        <f t="shared" si="0"/>
        <v>0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IF($G$3="Simples Nacional",0,0.6%)</f>
        <v>0</v>
      </c>
      <c r="D54" s="6">
        <f t="shared" si="0"/>
        <v>0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IF($G$3="Simples Nacional",0,0.2%)</f>
        <v>0</v>
      </c>
      <c r="D55" s="6">
        <f t="shared" si="0"/>
        <v>0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162" t="s">
        <v>34</v>
      </c>
      <c r="B57" s="163"/>
      <c r="C57" s="38">
        <f>SUM(C49:C56)</f>
        <v>0.34</v>
      </c>
      <c r="D57" s="10">
        <f>SUM(D49:D56)</f>
        <v>573.54260000000022</v>
      </c>
      <c r="E57" s="20"/>
    </row>
    <row r="60" spans="1:5" x14ac:dyDescent="0.25">
      <c r="A60" s="148" t="s">
        <v>35</v>
      </c>
      <c r="B60" s="148"/>
      <c r="C60" s="148"/>
      <c r="D60" s="148"/>
      <c r="E60" s="148"/>
    </row>
    <row r="62" spans="1:5" x14ac:dyDescent="0.25">
      <c r="A62" s="30" t="s">
        <v>36</v>
      </c>
      <c r="B62" s="162" t="s">
        <v>37</v>
      </c>
      <c r="C62" s="163"/>
      <c r="D62" s="30" t="s">
        <v>3</v>
      </c>
      <c r="E62" s="30" t="s">
        <v>129</v>
      </c>
    </row>
    <row r="63" spans="1:5" ht="64.5" x14ac:dyDescent="0.25">
      <c r="A63" s="5" t="s">
        <v>4</v>
      </c>
      <c r="B63" s="160" t="s">
        <v>120</v>
      </c>
      <c r="C63" s="161"/>
      <c r="D63" s="6">
        <f>IF(VLOOKUP(B63,Beneficios!$A$1:$F$8,1,FALSE)='Aux. Jardim'!B63,VLOOKUP(B63,Beneficios!$A$1:$F$8,6,FALSE))-$D$25*Beneficios!$E$2</f>
        <v>131.62099999999998</v>
      </c>
      <c r="E63" s="39" t="s">
        <v>139</v>
      </c>
    </row>
    <row r="64" spans="1:5" x14ac:dyDescent="0.25">
      <c r="A64" s="5" t="s">
        <v>6</v>
      </c>
      <c r="B64" s="160" t="s">
        <v>38</v>
      </c>
      <c r="C64" s="161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0" t="s">
        <v>207</v>
      </c>
    </row>
    <row r="65" spans="1:5" x14ac:dyDescent="0.25">
      <c r="A65" s="5" t="s">
        <v>8</v>
      </c>
      <c r="B65" s="160" t="s">
        <v>106</v>
      </c>
      <c r="C65" s="161">
        <f>120</f>
        <v>120</v>
      </c>
      <c r="D65" s="6">
        <f>IF(VLOOKUP(B65,Beneficios!$A$1:$F$8,1,FALSE)='Aux. Jardim'!B65,VLOOKUP(B65,Beneficios!$A$1:$F$8,6,FALSE))</f>
        <v>130.80000000000001</v>
      </c>
      <c r="E65" s="20" t="s">
        <v>239</v>
      </c>
    </row>
    <row r="66" spans="1:5" x14ac:dyDescent="0.25">
      <c r="A66" s="5" t="s">
        <v>10</v>
      </c>
      <c r="B66" s="160" t="s">
        <v>206</v>
      </c>
      <c r="C66" s="161"/>
      <c r="D66" s="6">
        <v>49</v>
      </c>
      <c r="E66" s="20" t="s">
        <v>240</v>
      </c>
    </row>
    <row r="67" spans="1:5" x14ac:dyDescent="0.25">
      <c r="A67" s="5" t="s">
        <v>12</v>
      </c>
      <c r="B67" s="160" t="s">
        <v>185</v>
      </c>
      <c r="C67" s="161"/>
      <c r="D67" s="6"/>
      <c r="E67" s="20" t="s">
        <v>140</v>
      </c>
    </row>
    <row r="68" spans="1:5" x14ac:dyDescent="0.25">
      <c r="A68" s="5" t="s">
        <v>29</v>
      </c>
      <c r="B68" s="160" t="s">
        <v>185</v>
      </c>
      <c r="C68" s="161"/>
      <c r="D68" s="6"/>
      <c r="E68" s="20" t="s">
        <v>140</v>
      </c>
    </row>
    <row r="69" spans="1:5" x14ac:dyDescent="0.25">
      <c r="A69" s="5" t="s">
        <v>14</v>
      </c>
      <c r="B69" s="160" t="s">
        <v>185</v>
      </c>
      <c r="C69" s="161"/>
      <c r="D69" s="6"/>
      <c r="E69" s="20" t="s">
        <v>140</v>
      </c>
    </row>
    <row r="70" spans="1:5" x14ac:dyDescent="0.25">
      <c r="A70" s="162" t="s">
        <v>15</v>
      </c>
      <c r="B70" s="164"/>
      <c r="C70" s="163"/>
      <c r="D70" s="10">
        <f>SUM(D63:D69)</f>
        <v>637.54899999999998</v>
      </c>
      <c r="E70" s="20"/>
    </row>
    <row r="73" spans="1:5" x14ac:dyDescent="0.25">
      <c r="A73" s="148" t="s">
        <v>39</v>
      </c>
      <c r="B73" s="148"/>
      <c r="C73" s="148"/>
      <c r="D73" s="148"/>
      <c r="E73" s="148"/>
    </row>
    <row r="75" spans="1:5" x14ac:dyDescent="0.25">
      <c r="A75" s="30">
        <v>2</v>
      </c>
      <c r="B75" s="50" t="s">
        <v>40</v>
      </c>
      <c r="C75" s="51"/>
      <c r="D75" s="30" t="s">
        <v>3</v>
      </c>
      <c r="E75" s="30" t="s">
        <v>90</v>
      </c>
    </row>
    <row r="76" spans="1:5" x14ac:dyDescent="0.25">
      <c r="A76" s="5" t="s">
        <v>18</v>
      </c>
      <c r="B76" s="52" t="s">
        <v>19</v>
      </c>
      <c r="C76" s="53"/>
      <c r="D76" s="6">
        <f>D43</f>
        <v>274.61</v>
      </c>
      <c r="E76" s="20"/>
    </row>
    <row r="77" spans="1:5" x14ac:dyDescent="0.25">
      <c r="A77" s="5" t="s">
        <v>22</v>
      </c>
      <c r="B77" s="52" t="s">
        <v>23</v>
      </c>
      <c r="C77" s="53"/>
      <c r="D77" s="6">
        <f>D57</f>
        <v>573.54260000000022</v>
      </c>
      <c r="E77" s="20"/>
    </row>
    <row r="78" spans="1:5" x14ac:dyDescent="0.25">
      <c r="A78" s="5" t="s">
        <v>36</v>
      </c>
      <c r="B78" s="52" t="s">
        <v>37</v>
      </c>
      <c r="C78" s="53"/>
      <c r="D78" s="6">
        <f>D70</f>
        <v>637.54899999999998</v>
      </c>
      <c r="E78" s="20"/>
    </row>
    <row r="79" spans="1:5" x14ac:dyDescent="0.25">
      <c r="A79" s="162" t="s">
        <v>15</v>
      </c>
      <c r="B79" s="164"/>
      <c r="C79" s="163"/>
      <c r="D79" s="10">
        <f>SUM(D76:D78)</f>
        <v>1485.7016000000003</v>
      </c>
      <c r="E79" s="20"/>
    </row>
    <row r="80" spans="1:5" x14ac:dyDescent="0.25">
      <c r="A80" s="3"/>
    </row>
    <row r="82" spans="1:5" x14ac:dyDescent="0.25">
      <c r="A82" s="148" t="s">
        <v>41</v>
      </c>
      <c r="B82" s="148"/>
      <c r="C82" s="148"/>
      <c r="D82" s="148"/>
      <c r="E82" s="148"/>
    </row>
    <row r="84" spans="1:5" x14ac:dyDescent="0.25">
      <c r="A84" s="30">
        <v>3</v>
      </c>
      <c r="B84" s="30" t="s">
        <v>42</v>
      </c>
      <c r="C84" s="30" t="s">
        <v>24</v>
      </c>
      <c r="D84" s="30" t="s">
        <v>3</v>
      </c>
      <c r="E84" s="30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39" t="s">
        <v>151</v>
      </c>
    </row>
    <row r="87" spans="1:5" ht="25.5" x14ac:dyDescent="0.25">
      <c r="A87" s="5" t="s">
        <v>8</v>
      </c>
      <c r="B87" s="9" t="s">
        <v>119</v>
      </c>
      <c r="C87" s="33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6.6111111111111119E-3</v>
      </c>
      <c r="D89" s="6">
        <f t="shared" si="1"/>
        <v>11.152217222222225</v>
      </c>
      <c r="E89" s="39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39"/>
    </row>
    <row r="91" spans="1:5" x14ac:dyDescent="0.25">
      <c r="A91" s="30" t="s">
        <v>15</v>
      </c>
      <c r="B91" s="30"/>
      <c r="C91" s="10"/>
      <c r="D91" s="10">
        <f>SUM(D85:D90)</f>
        <v>119.01946111111113</v>
      </c>
      <c r="E91" s="39"/>
    </row>
    <row r="94" spans="1:5" x14ac:dyDescent="0.25">
      <c r="A94" s="148" t="s">
        <v>47</v>
      </c>
      <c r="B94" s="148"/>
      <c r="C94" s="148"/>
      <c r="D94" s="148"/>
      <c r="E94" s="148"/>
    </row>
    <row r="96" spans="1:5" x14ac:dyDescent="0.25">
      <c r="A96" s="148" t="s">
        <v>48</v>
      </c>
      <c r="B96" s="148"/>
      <c r="C96" s="148"/>
      <c r="D96" s="148"/>
      <c r="E96" s="148"/>
    </row>
    <row r="97" spans="1:5" x14ac:dyDescent="0.25">
      <c r="A97" s="2"/>
    </row>
    <row r="98" spans="1:5" x14ac:dyDescent="0.25">
      <c r="A98" s="30" t="s">
        <v>49</v>
      </c>
      <c r="B98" s="30" t="s">
        <v>50</v>
      </c>
      <c r="C98" s="30" t="s">
        <v>24</v>
      </c>
      <c r="D98" s="30" t="s">
        <v>3</v>
      </c>
      <c r="E98" s="30" t="s">
        <v>129</v>
      </c>
    </row>
    <row r="99" spans="1:5" x14ac:dyDescent="0.25">
      <c r="A99" s="5" t="s">
        <v>4</v>
      </c>
      <c r="B99" s="7" t="s">
        <v>51</v>
      </c>
      <c r="C99" s="70">
        <f>IF($C$41&gt;0,0,1/12)</f>
        <v>0</v>
      </c>
      <c r="D99" s="6">
        <f t="shared" ref="D99:D104" si="2">($D$32+$D$79+$D$91)*C99</f>
        <v>0</v>
      </c>
      <c r="E99" s="58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12.526420794563272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0.59334354201851847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1.0538901680586641</v>
      </c>
      <c r="E102" s="49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2.7683036296416001</v>
      </c>
      <c r="E103" s="39" t="s">
        <v>148</v>
      </c>
    </row>
    <row r="104" spans="1:5" x14ac:dyDescent="0.25">
      <c r="A104" s="5" t="s">
        <v>29</v>
      </c>
      <c r="B104" s="7" t="s">
        <v>153</v>
      </c>
      <c r="C104" s="16">
        <f>(1462463/54796761)/12</f>
        <v>2.2240715407734896E-3</v>
      </c>
      <c r="D104" s="6">
        <f t="shared" si="2"/>
        <v>6.7100261985006426</v>
      </c>
      <c r="E104" s="39"/>
    </row>
    <row r="105" spans="1:5" x14ac:dyDescent="0.25">
      <c r="A105" s="162" t="s">
        <v>34</v>
      </c>
      <c r="B105" s="164"/>
      <c r="C105" s="163"/>
      <c r="D105" s="10">
        <f>SUM(D99:D104)</f>
        <v>23.651984332782696</v>
      </c>
      <c r="E105" s="20"/>
    </row>
    <row r="108" spans="1:5" x14ac:dyDescent="0.25">
      <c r="A108" s="165" t="s">
        <v>55</v>
      </c>
      <c r="B108" s="165"/>
      <c r="C108" s="165"/>
      <c r="D108" s="165"/>
      <c r="E108" s="165"/>
    </row>
    <row r="109" spans="1:5" x14ac:dyDescent="0.25">
      <c r="A109" s="2"/>
    </row>
    <row r="110" spans="1:5" x14ac:dyDescent="0.25">
      <c r="A110" s="30" t="s">
        <v>56</v>
      </c>
      <c r="B110" s="162" t="s">
        <v>57</v>
      </c>
      <c r="C110" s="163"/>
      <c r="D110" s="30" t="s">
        <v>3</v>
      </c>
      <c r="E110" s="30" t="s">
        <v>129</v>
      </c>
    </row>
    <row r="111" spans="1:5" x14ac:dyDescent="0.25">
      <c r="A111" s="5" t="s">
        <v>4</v>
      </c>
      <c r="B111" s="160" t="s">
        <v>58</v>
      </c>
      <c r="C111" s="161"/>
      <c r="D111" s="6"/>
      <c r="E111" s="20"/>
    </row>
    <row r="112" spans="1:5" x14ac:dyDescent="0.25">
      <c r="A112" s="162" t="s">
        <v>15</v>
      </c>
      <c r="B112" s="164"/>
      <c r="C112" s="163"/>
      <c r="D112" s="6">
        <f>D111</f>
        <v>0</v>
      </c>
      <c r="E112" s="20"/>
    </row>
    <row r="115" spans="1:5" x14ac:dyDescent="0.25">
      <c r="A115" s="148" t="s">
        <v>59</v>
      </c>
      <c r="B115" s="148"/>
      <c r="C115" s="148"/>
      <c r="D115" s="148"/>
      <c r="E115" s="148"/>
    </row>
    <row r="116" spans="1:5" x14ac:dyDescent="0.25">
      <c r="A116" s="2"/>
    </row>
    <row r="117" spans="1:5" x14ac:dyDescent="0.25">
      <c r="A117" s="30">
        <v>4</v>
      </c>
      <c r="B117" s="50" t="s">
        <v>60</v>
      </c>
      <c r="C117" s="51"/>
      <c r="D117" s="30" t="s">
        <v>3</v>
      </c>
      <c r="E117" s="30" t="s">
        <v>90</v>
      </c>
    </row>
    <row r="118" spans="1:5" x14ac:dyDescent="0.25">
      <c r="A118" s="5" t="s">
        <v>49</v>
      </c>
      <c r="B118" s="52" t="s">
        <v>50</v>
      </c>
      <c r="C118" s="53"/>
      <c r="D118" s="6">
        <f>D105</f>
        <v>23.651984332782696</v>
      </c>
      <c r="E118" s="20"/>
    </row>
    <row r="119" spans="1:5" x14ac:dyDescent="0.25">
      <c r="A119" s="5" t="s">
        <v>56</v>
      </c>
      <c r="B119" s="52" t="s">
        <v>57</v>
      </c>
      <c r="C119" s="53"/>
      <c r="D119" s="6">
        <f>D112</f>
        <v>0</v>
      </c>
      <c r="E119" s="20"/>
    </row>
    <row r="120" spans="1:5" x14ac:dyDescent="0.25">
      <c r="A120" s="162" t="s">
        <v>15</v>
      </c>
      <c r="B120" s="164"/>
      <c r="C120" s="163"/>
      <c r="D120" s="10">
        <f>SUM(D118:D119)</f>
        <v>23.651984332782696</v>
      </c>
      <c r="E120" s="20"/>
    </row>
    <row r="123" spans="1:5" x14ac:dyDescent="0.25">
      <c r="A123" s="148" t="s">
        <v>61</v>
      </c>
      <c r="B123" s="148"/>
      <c r="C123" s="148"/>
      <c r="D123" s="148"/>
      <c r="E123" s="148"/>
    </row>
    <row r="125" spans="1:5" x14ac:dyDescent="0.25">
      <c r="A125" s="30">
        <v>5</v>
      </c>
      <c r="B125" s="50" t="s">
        <v>62</v>
      </c>
      <c r="C125" s="51"/>
      <c r="D125" s="30" t="s">
        <v>3</v>
      </c>
      <c r="E125" s="30" t="s">
        <v>90</v>
      </c>
    </row>
    <row r="126" spans="1:5" x14ac:dyDescent="0.25">
      <c r="A126" s="5" t="s">
        <v>4</v>
      </c>
      <c r="B126" s="52" t="s">
        <v>63</v>
      </c>
      <c r="C126" s="53"/>
      <c r="D126" s="6">
        <f>Jardineiro!D126</f>
        <v>0</v>
      </c>
      <c r="E126" s="39" t="s">
        <v>183</v>
      </c>
    </row>
    <row r="127" spans="1:5" x14ac:dyDescent="0.25">
      <c r="A127" s="5" t="s">
        <v>6</v>
      </c>
      <c r="B127" s="52" t="s">
        <v>64</v>
      </c>
      <c r="C127" s="53"/>
      <c r="D127" s="6">
        <f>Jardineiro!D127</f>
        <v>934.03500000000008</v>
      </c>
      <c r="E127" s="39" t="s">
        <v>183</v>
      </c>
    </row>
    <row r="128" spans="1:5" x14ac:dyDescent="0.25">
      <c r="A128" s="5" t="s">
        <v>8</v>
      </c>
      <c r="B128" s="52" t="s">
        <v>65</v>
      </c>
      <c r="C128" s="53"/>
      <c r="D128" s="6">
        <f>Jardineiro!D128</f>
        <v>0</v>
      </c>
      <c r="E128" s="39" t="s">
        <v>186</v>
      </c>
    </row>
    <row r="129" spans="1:5" x14ac:dyDescent="0.25">
      <c r="A129" s="5" t="s">
        <v>10</v>
      </c>
      <c r="B129" s="52" t="s">
        <v>154</v>
      </c>
      <c r="C129" s="53"/>
      <c r="D129" s="6">
        <f>Jardineiro!D129</f>
        <v>51.535000000000004</v>
      </c>
      <c r="E129" s="20"/>
    </row>
    <row r="130" spans="1:5" x14ac:dyDescent="0.25">
      <c r="A130" s="162" t="s">
        <v>34</v>
      </c>
      <c r="B130" s="164"/>
      <c r="C130" s="163"/>
      <c r="D130" s="10">
        <f>SUM(D126:D129)</f>
        <v>985.57</v>
      </c>
      <c r="E130" s="20"/>
    </row>
    <row r="133" spans="1:5" x14ac:dyDescent="0.25">
      <c r="A133" s="148" t="s">
        <v>66</v>
      </c>
      <c r="B133" s="148"/>
      <c r="C133" s="148"/>
      <c r="D133" s="148"/>
      <c r="E133" s="148"/>
    </row>
    <row r="135" spans="1:5" x14ac:dyDescent="0.25">
      <c r="A135" s="30">
        <v>6</v>
      </c>
      <c r="B135" s="11" t="s">
        <v>67</v>
      </c>
      <c r="C135" s="30" t="s">
        <v>24</v>
      </c>
      <c r="D135" s="30" t="s">
        <v>3</v>
      </c>
      <c r="E135" s="30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201.31115227219473</v>
      </c>
      <c r="E136" s="39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422.753419771609</v>
      </c>
      <c r="E137" s="39"/>
    </row>
    <row r="138" spans="1:5" x14ac:dyDescent="0.25">
      <c r="A138" s="5" t="s">
        <v>8</v>
      </c>
      <c r="B138" s="7" t="s">
        <v>118</v>
      </c>
      <c r="C138" s="13">
        <f>C140+C141+C144</f>
        <v>4.095E-2</v>
      </c>
      <c r="D138" s="6">
        <f>SUM(D139:D144)</f>
        <v>198.56032316992986</v>
      </c>
      <c r="E138" s="39"/>
    </row>
    <row r="139" spans="1:5" ht="15.75" hidden="1" customHeight="1" x14ac:dyDescent="0.25">
      <c r="A139" s="5"/>
      <c r="B139" s="7" t="s">
        <v>70</v>
      </c>
      <c r="C139" s="12"/>
      <c r="D139" s="6"/>
      <c r="E139" s="39"/>
    </row>
    <row r="140" spans="1:5" x14ac:dyDescent="0.25">
      <c r="A140" s="5"/>
      <c r="B140" s="19" t="s">
        <v>87</v>
      </c>
      <c r="C140" s="13">
        <f>IF($G$3="Simples Nacional",'Tributos - Simples'!$B$6/100,IF($G$3="Lucro Presumido",0.65%,IF(AND($G$3="Lucro Real",'Tributos - Real'!$F$19=0%),1.65%,'Tributos - Real'!$F$19)))</f>
        <v>2.8035E-3</v>
      </c>
      <c r="D140" s="6">
        <f>(($D$32+$D$79+$D$91+$D$120+$D$130+$D$136+$D$137)/(1-$C$138))*C140</f>
        <v>13.593745201633659</v>
      </c>
      <c r="E140" s="39"/>
    </row>
    <row r="141" spans="1:5" x14ac:dyDescent="0.25">
      <c r="A141" s="5"/>
      <c r="B141" s="19" t="s">
        <v>88</v>
      </c>
      <c r="C141" s="13">
        <f>IF($G$3="Simples Nacional",'Tributos - Simples'!$B$7/100,IF($G$3="Lucro Presumido",3%,IF(AND($G$3="Lucro Real",'Tributos - Real'!$F$36=0%),7.6%,'Tributos - Real'!$F$36)))</f>
        <v>1.2946499999999998E-2</v>
      </c>
      <c r="D141" s="6">
        <f>(($D$32+$D$79+$D$91+$D$120+$D$130+$D$136+$D$137)/(1-$C$138))*C141</f>
        <v>62.775609863723972</v>
      </c>
      <c r="E141" s="39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39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39"/>
    </row>
    <row r="144" spans="1:5" x14ac:dyDescent="0.25">
      <c r="A144" s="5"/>
      <c r="B144" s="19" t="s">
        <v>89</v>
      </c>
      <c r="C144" s="13">
        <f>IF($G$3="Simples Nacional",'Tributos - Simples'!$B$8/100,IF($G$3="Lucro Presumido",$G$4,IF($G$3="Lucro Real",$G$4)))</f>
        <v>2.52E-2</v>
      </c>
      <c r="D144" s="6">
        <f>(($D$32+$D$79+$D$91+$D$120+$D$130+$D$136+$D$137)/(1-$C$138))*C144</f>
        <v>122.19096810457222</v>
      </c>
      <c r="E144" s="39"/>
    </row>
    <row r="145" spans="1:5" x14ac:dyDescent="0.25">
      <c r="A145" s="30" t="s">
        <v>34</v>
      </c>
      <c r="B145" s="30"/>
      <c r="C145" s="10"/>
      <c r="D145" s="10">
        <f>D136+D137+D138</f>
        <v>822.62489521373368</v>
      </c>
      <c r="E145" s="20"/>
    </row>
    <row r="148" spans="1:5" x14ac:dyDescent="0.25">
      <c r="A148" s="148" t="s">
        <v>73</v>
      </c>
      <c r="B148" s="148"/>
      <c r="C148" s="148"/>
      <c r="D148" s="148"/>
      <c r="E148" s="148"/>
    </row>
    <row r="150" spans="1:5" x14ac:dyDescent="0.25">
      <c r="A150" s="30"/>
      <c r="B150" s="50" t="s">
        <v>74</v>
      </c>
      <c r="C150" s="51"/>
      <c r="D150" s="30" t="s">
        <v>3</v>
      </c>
      <c r="E150" s="30" t="s">
        <v>90</v>
      </c>
    </row>
    <row r="151" spans="1:5" x14ac:dyDescent="0.25">
      <c r="A151" s="5" t="s">
        <v>4</v>
      </c>
      <c r="B151" s="52" t="s">
        <v>1</v>
      </c>
      <c r="C151" s="53"/>
      <c r="D151" s="6">
        <f>D32</f>
        <v>1412.2800000000002</v>
      </c>
      <c r="E151" s="20"/>
    </row>
    <row r="152" spans="1:5" x14ac:dyDescent="0.25">
      <c r="A152" s="5" t="s">
        <v>6</v>
      </c>
      <c r="B152" s="52" t="s">
        <v>16</v>
      </c>
      <c r="C152" s="53"/>
      <c r="D152" s="6">
        <f>D79</f>
        <v>1485.7016000000003</v>
      </c>
      <c r="E152" s="20"/>
    </row>
    <row r="153" spans="1:5" x14ac:dyDescent="0.25">
      <c r="A153" s="5" t="s">
        <v>8</v>
      </c>
      <c r="B153" s="52" t="s">
        <v>41</v>
      </c>
      <c r="C153" s="53"/>
      <c r="D153" s="6">
        <f>D91</f>
        <v>119.01946111111113</v>
      </c>
      <c r="E153" s="20"/>
    </row>
    <row r="154" spans="1:5" x14ac:dyDescent="0.25">
      <c r="A154" s="5" t="s">
        <v>10</v>
      </c>
      <c r="B154" s="52" t="s">
        <v>47</v>
      </c>
      <c r="C154" s="37"/>
      <c r="D154" s="6">
        <f>D120</f>
        <v>23.651984332782696</v>
      </c>
      <c r="E154" s="20"/>
    </row>
    <row r="155" spans="1:5" x14ac:dyDescent="0.25">
      <c r="A155" s="5" t="s">
        <v>12</v>
      </c>
      <c r="B155" s="52" t="s">
        <v>61</v>
      </c>
      <c r="C155" s="37"/>
      <c r="D155" s="6">
        <f>D130</f>
        <v>985.57</v>
      </c>
      <c r="E155" s="20"/>
    </row>
    <row r="156" spans="1:5" ht="15.75" customHeight="1" x14ac:dyDescent="0.25">
      <c r="A156" s="162" t="s">
        <v>75</v>
      </c>
      <c r="B156" s="164"/>
      <c r="C156" s="163"/>
      <c r="D156" s="10">
        <f>SUM(D151:D155)</f>
        <v>4026.2230454438945</v>
      </c>
      <c r="E156" s="20"/>
    </row>
    <row r="157" spans="1:5" x14ac:dyDescent="0.25">
      <c r="A157" s="21" t="s">
        <v>29</v>
      </c>
      <c r="B157" s="52" t="s">
        <v>76</v>
      </c>
      <c r="C157" s="37"/>
      <c r="D157" s="6">
        <f>D145</f>
        <v>822.62489521373368</v>
      </c>
      <c r="E157" s="20"/>
    </row>
    <row r="158" spans="1:5" ht="15.75" customHeight="1" x14ac:dyDescent="0.25">
      <c r="A158" s="162" t="s">
        <v>77</v>
      </c>
      <c r="B158" s="164"/>
      <c r="C158" s="163"/>
      <c r="D158" s="10">
        <f>D156+D157</f>
        <v>4848.847940657628</v>
      </c>
      <c r="E158" s="20"/>
    </row>
    <row r="159" spans="1:5" ht="15.75" customHeight="1" x14ac:dyDescent="0.25">
      <c r="A159" s="162" t="s">
        <v>83</v>
      </c>
      <c r="B159" s="164"/>
      <c r="C159" s="163"/>
      <c r="D159" s="10">
        <f>D158*$E$12</f>
        <v>4848.847940657628</v>
      </c>
      <c r="E159" s="20"/>
    </row>
    <row r="160" spans="1:5" ht="15.75" customHeight="1" x14ac:dyDescent="0.25">
      <c r="A160" s="162" t="s">
        <v>84</v>
      </c>
      <c r="B160" s="164"/>
      <c r="C160" s="163"/>
      <c r="D160" s="10">
        <f>D159*12</f>
        <v>58186.175287891536</v>
      </c>
      <c r="E160" s="20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I14"/>
  <sheetViews>
    <sheetView zoomScale="110" zoomScaleNormal="110" workbookViewId="0">
      <selection activeCell="I14" sqref="I14"/>
    </sheetView>
  </sheetViews>
  <sheetFormatPr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2.28515625" style="14" bestFit="1" customWidth="1"/>
    <col min="8" max="8" width="9.140625" style="14"/>
    <col min="9" max="9" width="19.42578125" style="14" bestFit="1" customWidth="1"/>
    <col min="10" max="16384" width="9.140625" style="14"/>
  </cols>
  <sheetData>
    <row r="1" spans="1:9" x14ac:dyDescent="0.2">
      <c r="A1" s="148" t="s">
        <v>158</v>
      </c>
      <c r="B1" s="148"/>
      <c r="C1" s="148"/>
      <c r="D1" s="148"/>
      <c r="E1" s="148"/>
      <c r="F1" s="148"/>
      <c r="G1" s="148"/>
      <c r="H1" s="148"/>
      <c r="I1" s="148"/>
    </row>
    <row r="2" spans="1:9" x14ac:dyDescent="0.2">
      <c r="A2" s="167" t="s">
        <v>159</v>
      </c>
      <c r="B2" s="167"/>
      <c r="C2" s="167" t="s">
        <v>160</v>
      </c>
      <c r="D2" s="167"/>
      <c r="E2" s="167" t="s">
        <v>161</v>
      </c>
      <c r="F2" s="167" t="s">
        <v>162</v>
      </c>
      <c r="G2" s="167"/>
      <c r="H2" s="167" t="s">
        <v>163</v>
      </c>
      <c r="I2" s="167" t="s">
        <v>164</v>
      </c>
    </row>
    <row r="3" spans="1:9" ht="15.75" customHeight="1" x14ac:dyDescent="0.2">
      <c r="A3" s="167"/>
      <c r="B3" s="167"/>
      <c r="C3" s="167"/>
      <c r="D3" s="167"/>
      <c r="E3" s="167"/>
      <c r="F3" s="167"/>
      <c r="G3" s="167"/>
      <c r="H3" s="167"/>
      <c r="I3" s="167"/>
    </row>
    <row r="4" spans="1:9" ht="15.75" customHeight="1" x14ac:dyDescent="0.2">
      <c r="A4" s="168" t="s">
        <v>165</v>
      </c>
      <c r="B4" s="168"/>
      <c r="C4" s="169" t="s">
        <v>166</v>
      </c>
      <c r="D4" s="169"/>
      <c r="E4" s="59" t="s">
        <v>167</v>
      </c>
      <c r="F4" s="169" t="s">
        <v>168</v>
      </c>
      <c r="G4" s="169"/>
      <c r="H4" s="59" t="s">
        <v>169</v>
      </c>
      <c r="I4" s="59" t="s">
        <v>170</v>
      </c>
    </row>
    <row r="5" spans="1:9" x14ac:dyDescent="0.2">
      <c r="A5" s="111" t="s">
        <v>171</v>
      </c>
      <c r="B5" s="60" t="s">
        <v>156</v>
      </c>
      <c r="C5" s="60" t="s">
        <v>172</v>
      </c>
      <c r="D5" s="65">
        <f>IFERROR(Jardineiro!$D$158,0)</f>
        <v>5025.7066561394222</v>
      </c>
      <c r="E5" s="66">
        <f>Jardineiro!$E$12</f>
        <v>1</v>
      </c>
      <c r="F5" s="60" t="s">
        <v>172</v>
      </c>
      <c r="G5" s="61">
        <f t="shared" ref="G5:G6" si="0">D5*E5</f>
        <v>5025.7066561394222</v>
      </c>
      <c r="H5" s="60">
        <f>Jardineiro!$D$12</f>
        <v>1</v>
      </c>
      <c r="I5" s="62">
        <f t="shared" ref="I5:I6" si="1">H5*G5</f>
        <v>5025.7066561394222</v>
      </c>
    </row>
    <row r="6" spans="1:9" x14ac:dyDescent="0.2">
      <c r="A6" s="111" t="s">
        <v>173</v>
      </c>
      <c r="B6" s="60" t="s">
        <v>157</v>
      </c>
      <c r="C6" s="60" t="s">
        <v>172</v>
      </c>
      <c r="D6" s="65">
        <f>'Aux. Jardim'!$D$158</f>
        <v>4848.847940657628</v>
      </c>
      <c r="E6" s="66">
        <f>'Aux. Jardim'!$E$12</f>
        <v>1</v>
      </c>
      <c r="F6" s="60" t="s">
        <v>172</v>
      </c>
      <c r="G6" s="61">
        <f t="shared" si="0"/>
        <v>4848.847940657628</v>
      </c>
      <c r="H6" s="60">
        <f>'Aux. Jardim'!$D$12</f>
        <v>1</v>
      </c>
      <c r="I6" s="62">
        <f t="shared" si="1"/>
        <v>4848.847940657628</v>
      </c>
    </row>
    <row r="7" spans="1:9" x14ac:dyDescent="0.2">
      <c r="A7" s="170" t="s">
        <v>174</v>
      </c>
      <c r="B7" s="170"/>
      <c r="C7" s="170"/>
      <c r="D7" s="170"/>
      <c r="E7" s="170"/>
      <c r="F7" s="170"/>
      <c r="G7" s="170"/>
      <c r="H7" s="170"/>
      <c r="I7" s="67">
        <f>SUM(I5:I6)</f>
        <v>9874.5545967970502</v>
      </c>
    </row>
    <row r="8" spans="1:9" ht="29.25" customHeight="1" x14ac:dyDescent="0.2"/>
    <row r="9" spans="1:9" x14ac:dyDescent="0.2">
      <c r="A9" s="148" t="s">
        <v>175</v>
      </c>
      <c r="B9" s="148"/>
      <c r="C9" s="148"/>
      <c r="D9" s="148"/>
      <c r="E9" s="148"/>
      <c r="F9" s="148"/>
      <c r="G9" s="148"/>
      <c r="H9" s="148"/>
      <c r="I9" s="148"/>
    </row>
    <row r="10" spans="1:9" x14ac:dyDescent="0.2">
      <c r="A10" s="166" t="s">
        <v>176</v>
      </c>
      <c r="B10" s="166"/>
      <c r="C10" s="166"/>
      <c r="D10" s="166"/>
      <c r="E10" s="166"/>
      <c r="F10" s="166"/>
      <c r="G10" s="166"/>
      <c r="H10" s="166"/>
      <c r="I10" s="166"/>
    </row>
    <row r="11" spans="1:9" x14ac:dyDescent="0.2">
      <c r="A11" s="166" t="s">
        <v>92</v>
      </c>
      <c r="B11" s="166"/>
      <c r="C11" s="166"/>
      <c r="D11" s="166"/>
      <c r="E11" s="166"/>
      <c r="F11" s="166"/>
      <c r="G11" s="166"/>
      <c r="H11" s="166"/>
      <c r="I11" s="64" t="s">
        <v>3</v>
      </c>
    </row>
    <row r="12" spans="1:9" x14ac:dyDescent="0.2">
      <c r="A12" s="20"/>
      <c r="B12" s="171" t="s">
        <v>181</v>
      </c>
      <c r="C12" s="171"/>
      <c r="D12" s="171"/>
      <c r="E12" s="171"/>
      <c r="F12" s="171"/>
      <c r="G12" s="171"/>
      <c r="H12" s="171"/>
      <c r="I12" s="63"/>
    </row>
    <row r="13" spans="1:9" x14ac:dyDescent="0.2">
      <c r="A13" s="20" t="s">
        <v>4</v>
      </c>
      <c r="B13" s="172" t="s">
        <v>177</v>
      </c>
      <c r="C13" s="172" t="s">
        <v>178</v>
      </c>
      <c r="D13" s="172" t="s">
        <v>178</v>
      </c>
      <c r="E13" s="172" t="s">
        <v>178</v>
      </c>
      <c r="F13" s="172" t="s">
        <v>178</v>
      </c>
      <c r="G13" s="172" t="s">
        <v>178</v>
      </c>
      <c r="H13" s="172" t="s">
        <v>178</v>
      </c>
      <c r="I13" s="68">
        <f>SUM(I5:I6)</f>
        <v>9874.5545967970502</v>
      </c>
    </row>
    <row r="14" spans="1:9" x14ac:dyDescent="0.2">
      <c r="A14" s="20" t="s">
        <v>6</v>
      </c>
      <c r="B14" s="172" t="s">
        <v>179</v>
      </c>
      <c r="C14" s="172" t="s">
        <v>180</v>
      </c>
      <c r="D14" s="172" t="s">
        <v>180</v>
      </c>
      <c r="E14" s="172" t="s">
        <v>180</v>
      </c>
      <c r="F14" s="172" t="s">
        <v>180</v>
      </c>
      <c r="G14" s="172" t="s">
        <v>180</v>
      </c>
      <c r="H14" s="172" t="s">
        <v>180</v>
      </c>
      <c r="I14" s="69">
        <f>I13*12</f>
        <v>118494.6551615646</v>
      </c>
    </row>
  </sheetData>
  <mergeCells count="17">
    <mergeCell ref="B12:H12"/>
    <mergeCell ref="B13:H13"/>
    <mergeCell ref="B14:H14"/>
    <mergeCell ref="A11:H11"/>
    <mergeCell ref="A10:I10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7:H7"/>
    <mergeCell ref="A9:I9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A1:F8"/>
  <sheetViews>
    <sheetView workbookViewId="0">
      <selection activeCell="F4" sqref="F4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2" customWidth="1"/>
  </cols>
  <sheetData>
    <row r="1" spans="1:6" s="41" customFormat="1" ht="28.5" x14ac:dyDescent="0.25">
      <c r="A1" s="47" t="s">
        <v>121</v>
      </c>
      <c r="B1" s="47" t="s">
        <v>125</v>
      </c>
      <c r="C1" s="47" t="s">
        <v>97</v>
      </c>
      <c r="D1" s="47" t="s">
        <v>126</v>
      </c>
      <c r="E1" s="47" t="s">
        <v>128</v>
      </c>
      <c r="F1" s="48" t="s">
        <v>127</v>
      </c>
    </row>
    <row r="2" spans="1:6" x14ac:dyDescent="0.25">
      <c r="A2" s="43" t="s">
        <v>120</v>
      </c>
      <c r="B2" s="44" t="str">
        <f>IF(Jardineiro!$G$1="40h","21",IF(Jardineiro!$G$1="44h","26",IF(Jardineiro!$G$1="12x36","15")))</f>
        <v>26</v>
      </c>
      <c r="C2" s="44">
        <v>4.0999999999999996</v>
      </c>
      <c r="D2" s="44">
        <v>2</v>
      </c>
      <c r="E2" s="45">
        <v>0.06</v>
      </c>
      <c r="F2" s="46">
        <f>(C2*D2)*B2</f>
        <v>213.2</v>
      </c>
    </row>
    <row r="3" spans="1:6" x14ac:dyDescent="0.25">
      <c r="A3" s="43" t="s">
        <v>38</v>
      </c>
      <c r="B3" s="44" t="str">
        <f>IF(Jardineiro!$G$1="40h","22",IF(Jardineiro!$G$1="44h","22",IF(Jardineiro!$G$1="12x36","15")))</f>
        <v>22</v>
      </c>
      <c r="C3" s="44">
        <v>18.53</v>
      </c>
      <c r="D3" s="44">
        <v>1</v>
      </c>
      <c r="E3" s="45">
        <v>0.2</v>
      </c>
      <c r="F3" s="46">
        <f>(C3*B3)-(B3*C3)*E3</f>
        <v>326.12800000000004</v>
      </c>
    </row>
    <row r="4" spans="1:6" x14ac:dyDescent="0.25">
      <c r="A4" s="43" t="s">
        <v>106</v>
      </c>
      <c r="B4" s="44">
        <v>1</v>
      </c>
      <c r="C4" s="44">
        <v>130.80000000000001</v>
      </c>
      <c r="D4" s="44">
        <v>1</v>
      </c>
      <c r="E4" s="44"/>
      <c r="F4" s="46">
        <f>C4*D4*B4</f>
        <v>130.80000000000001</v>
      </c>
    </row>
    <row r="5" spans="1:6" x14ac:dyDescent="0.25">
      <c r="A5" s="43"/>
      <c r="B5" s="44"/>
      <c r="C5" s="44"/>
      <c r="D5" s="44"/>
      <c r="E5" s="44"/>
      <c r="F5" s="46"/>
    </row>
    <row r="6" spans="1:6" x14ac:dyDescent="0.25">
      <c r="A6" s="43"/>
      <c r="B6" s="44"/>
      <c r="C6" s="44"/>
      <c r="D6" s="44"/>
      <c r="E6" s="44"/>
      <c r="F6" s="46"/>
    </row>
    <row r="7" spans="1:6" x14ac:dyDescent="0.25">
      <c r="A7" s="43"/>
      <c r="B7" s="44"/>
      <c r="C7" s="44"/>
      <c r="D7" s="44"/>
      <c r="E7" s="44"/>
      <c r="F7" s="46"/>
    </row>
    <row r="8" spans="1:6" x14ac:dyDescent="0.25">
      <c r="A8" s="43"/>
      <c r="B8" s="44"/>
      <c r="C8" s="44"/>
      <c r="D8" s="44"/>
      <c r="E8" s="44"/>
      <c r="F8" s="46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H10"/>
  <sheetViews>
    <sheetView workbookViewId="0">
      <selection activeCell="H2" sqref="H2:H5"/>
    </sheetView>
  </sheetViews>
  <sheetFormatPr defaultRowHeight="15.75" x14ac:dyDescent="0.25"/>
  <cols>
    <col min="1" max="1" width="5.42578125" style="1" bestFit="1" customWidth="1"/>
    <col min="2" max="2" width="54.5703125" style="1" customWidth="1"/>
    <col min="3" max="3" width="8.85546875" style="1" bestFit="1" customWidth="1"/>
    <col min="4" max="4" width="11.85546875" style="1" bestFit="1" customWidth="1"/>
    <col min="5" max="5" width="15.7109375" style="22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7" customFormat="1" x14ac:dyDescent="0.25">
      <c r="A1" s="28" t="s">
        <v>91</v>
      </c>
      <c r="B1" s="28" t="s">
        <v>92</v>
      </c>
      <c r="C1" s="28" t="s">
        <v>188</v>
      </c>
      <c r="D1" s="28" t="s">
        <v>93</v>
      </c>
      <c r="E1" s="29" t="s">
        <v>94</v>
      </c>
      <c r="F1" s="28" t="s">
        <v>95</v>
      </c>
      <c r="G1" s="28" t="s">
        <v>96</v>
      </c>
      <c r="H1" s="28" t="s">
        <v>155</v>
      </c>
    </row>
    <row r="2" spans="1:8" x14ac:dyDescent="0.25">
      <c r="A2" s="23">
        <v>1</v>
      </c>
      <c r="B2" s="23" t="s">
        <v>235</v>
      </c>
      <c r="C2" s="23"/>
      <c r="D2" s="23">
        <v>4</v>
      </c>
      <c r="E2" s="24"/>
      <c r="F2" s="25">
        <f>D2*E2</f>
        <v>0</v>
      </c>
      <c r="G2" s="25">
        <f>F2/12</f>
        <v>0</v>
      </c>
      <c r="H2" s="105"/>
    </row>
    <row r="3" spans="1:8" x14ac:dyDescent="0.25">
      <c r="A3" s="23">
        <v>2</v>
      </c>
      <c r="B3" s="23" t="s">
        <v>236</v>
      </c>
      <c r="C3" s="23"/>
      <c r="D3" s="23">
        <v>4</v>
      </c>
      <c r="E3" s="24"/>
      <c r="F3" s="25">
        <f t="shared" ref="F3:F5" si="0">D3*E3</f>
        <v>0</v>
      </c>
      <c r="G3" s="25">
        <f t="shared" ref="G3:G5" si="1">F3/12</f>
        <v>0</v>
      </c>
      <c r="H3" s="105"/>
    </row>
    <row r="4" spans="1:8" x14ac:dyDescent="0.25">
      <c r="A4" s="23">
        <v>3</v>
      </c>
      <c r="B4" s="23" t="s">
        <v>237</v>
      </c>
      <c r="C4" s="23"/>
      <c r="D4" s="23">
        <v>2</v>
      </c>
      <c r="E4" s="24"/>
      <c r="F4" s="25">
        <f t="shared" si="0"/>
        <v>0</v>
      </c>
      <c r="G4" s="25">
        <f t="shared" si="1"/>
        <v>0</v>
      </c>
      <c r="H4" s="105"/>
    </row>
    <row r="5" spans="1:8" x14ac:dyDescent="0.25">
      <c r="A5" s="23">
        <v>4</v>
      </c>
      <c r="B5" s="23" t="s">
        <v>238</v>
      </c>
      <c r="C5" s="23"/>
      <c r="D5" s="23">
        <v>1</v>
      </c>
      <c r="E5" s="24"/>
      <c r="F5" s="25">
        <f t="shared" si="0"/>
        <v>0</v>
      </c>
      <c r="G5" s="25">
        <f t="shared" si="1"/>
        <v>0</v>
      </c>
      <c r="H5" s="105"/>
    </row>
    <row r="6" spans="1:8" x14ac:dyDescent="0.25">
      <c r="A6" s="23"/>
      <c r="B6" s="23"/>
      <c r="C6" s="23"/>
      <c r="D6" s="23"/>
      <c r="E6" s="24"/>
      <c r="F6" s="25"/>
      <c r="G6" s="25"/>
      <c r="H6" s="23"/>
    </row>
    <row r="7" spans="1:8" x14ac:dyDescent="0.25">
      <c r="A7" s="23"/>
      <c r="B7" s="23"/>
      <c r="C7" s="23"/>
      <c r="D7" s="23"/>
      <c r="E7" s="24"/>
      <c r="F7" s="25"/>
      <c r="G7" s="25"/>
      <c r="H7" s="23"/>
    </row>
    <row r="8" spans="1:8" x14ac:dyDescent="0.25">
      <c r="A8" s="23"/>
      <c r="B8" s="23"/>
      <c r="C8" s="23"/>
      <c r="D8" s="23"/>
      <c r="E8" s="24"/>
      <c r="F8" s="25"/>
      <c r="G8" s="25"/>
      <c r="H8" s="23"/>
    </row>
    <row r="9" spans="1:8" x14ac:dyDescent="0.25">
      <c r="A9" s="23"/>
      <c r="B9" s="23"/>
      <c r="C9" s="23"/>
      <c r="D9" s="23"/>
      <c r="E9" s="24"/>
      <c r="F9" s="25"/>
      <c r="G9" s="25"/>
      <c r="H9" s="23"/>
    </row>
    <row r="10" spans="1:8" x14ac:dyDescent="0.25">
      <c r="A10" s="23"/>
      <c r="B10" s="23"/>
      <c r="C10" s="23"/>
      <c r="D10" s="23"/>
      <c r="E10" s="24"/>
      <c r="F10" s="25"/>
      <c r="G10" s="25"/>
      <c r="H10" s="23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K145"/>
  <sheetViews>
    <sheetView topLeftCell="A21" workbookViewId="0">
      <selection activeCell="G32" sqref="G7:G32"/>
    </sheetView>
  </sheetViews>
  <sheetFormatPr defaultRowHeight="15.75" x14ac:dyDescent="0.25"/>
  <cols>
    <col min="1" max="1" width="9.140625" style="1"/>
    <col min="2" max="2" width="51.140625" style="1" customWidth="1"/>
    <col min="3" max="3" width="11.5703125" style="1" customWidth="1"/>
    <col min="4" max="4" width="14.5703125" style="1" bestFit="1" customWidth="1"/>
    <col min="5" max="5" width="13.42578125" style="1" bestFit="1" customWidth="1"/>
    <col min="6" max="6" width="16.140625" style="1" customWidth="1"/>
    <col min="7" max="7" width="16" style="1" bestFit="1" customWidth="1"/>
    <col min="8" max="8" width="9.140625" style="1"/>
    <col min="9" max="9" width="16.85546875" style="1" bestFit="1" customWidth="1"/>
    <col min="10" max="10" width="13.140625" style="1" bestFit="1" customWidth="1"/>
    <col min="11" max="11" width="51.140625" style="1" customWidth="1"/>
    <col min="12" max="16384" width="9.140625" style="1"/>
  </cols>
  <sheetData>
    <row r="1" spans="1:11" s="26" customFormat="1" ht="47.25" x14ac:dyDescent="0.25">
      <c r="A1" s="57" t="s">
        <v>91</v>
      </c>
      <c r="B1" s="57" t="s">
        <v>92</v>
      </c>
      <c r="C1" s="57" t="s">
        <v>188</v>
      </c>
      <c r="D1" s="57" t="s">
        <v>98</v>
      </c>
      <c r="E1" s="57" t="s">
        <v>97</v>
      </c>
      <c r="F1" s="57" t="s">
        <v>99</v>
      </c>
      <c r="G1" s="57" t="s">
        <v>100</v>
      </c>
      <c r="H1" s="57" t="s">
        <v>101</v>
      </c>
      <c r="I1" s="57" t="s">
        <v>102</v>
      </c>
      <c r="J1" s="57" t="s">
        <v>103</v>
      </c>
      <c r="K1" s="57" t="s">
        <v>155</v>
      </c>
    </row>
    <row r="2" spans="1:11" x14ac:dyDescent="0.25">
      <c r="A2" s="23">
        <v>1</v>
      </c>
      <c r="B2" s="23" t="s">
        <v>228</v>
      </c>
      <c r="C2" s="23" t="s">
        <v>214</v>
      </c>
      <c r="D2" s="23">
        <v>1</v>
      </c>
      <c r="E2" s="24">
        <v>419.62</v>
      </c>
      <c r="F2" s="24">
        <f>D2*E2</f>
        <v>419.62</v>
      </c>
      <c r="G2" s="23">
        <v>60</v>
      </c>
      <c r="H2" s="25"/>
      <c r="I2" s="25">
        <f>F2-H2</f>
        <v>419.62</v>
      </c>
      <c r="J2" s="25">
        <f>I2/G2</f>
        <v>6.9936666666666669</v>
      </c>
      <c r="K2" s="105"/>
    </row>
    <row r="3" spans="1:11" x14ac:dyDescent="0.25">
      <c r="A3" s="23">
        <v>2</v>
      </c>
      <c r="B3" s="23" t="s">
        <v>292</v>
      </c>
      <c r="C3" s="23" t="s">
        <v>214</v>
      </c>
      <c r="D3" s="23">
        <v>6</v>
      </c>
      <c r="E3" s="24">
        <v>11.46</v>
      </c>
      <c r="F3" s="24">
        <f t="shared" ref="F3:F32" si="0">D3*E3</f>
        <v>68.760000000000005</v>
      </c>
      <c r="G3" s="23">
        <v>60</v>
      </c>
      <c r="H3" s="25"/>
      <c r="I3" s="25">
        <f t="shared" ref="I3:I32" si="1">F3-H3</f>
        <v>68.760000000000005</v>
      </c>
      <c r="J3" s="25">
        <f t="shared" ref="J3:J32" si="2">I3/G3</f>
        <v>1.1460000000000001</v>
      </c>
      <c r="K3" s="105"/>
    </row>
    <row r="4" spans="1:11" x14ac:dyDescent="0.25">
      <c r="A4" s="23">
        <v>3</v>
      </c>
      <c r="B4" s="23" t="s">
        <v>293</v>
      </c>
      <c r="C4" s="23" t="s">
        <v>214</v>
      </c>
      <c r="D4" s="23">
        <v>2</v>
      </c>
      <c r="E4" s="24">
        <v>335.9</v>
      </c>
      <c r="F4" s="24">
        <f t="shared" si="0"/>
        <v>671.8</v>
      </c>
      <c r="G4" s="23">
        <v>120</v>
      </c>
      <c r="H4" s="25"/>
      <c r="I4" s="25">
        <f t="shared" si="1"/>
        <v>671.8</v>
      </c>
      <c r="J4" s="25">
        <f t="shared" si="2"/>
        <v>5.5983333333333327</v>
      </c>
      <c r="K4" s="105"/>
    </row>
    <row r="5" spans="1:11" x14ac:dyDescent="0.25">
      <c r="A5" s="23">
        <v>4</v>
      </c>
      <c r="B5" s="23" t="s">
        <v>294</v>
      </c>
      <c r="C5" s="23" t="s">
        <v>214</v>
      </c>
      <c r="D5" s="23">
        <v>6</v>
      </c>
      <c r="E5" s="24">
        <v>2.88</v>
      </c>
      <c r="F5" s="24">
        <f t="shared" si="0"/>
        <v>17.28</v>
      </c>
      <c r="G5" s="23">
        <v>60</v>
      </c>
      <c r="H5" s="25"/>
      <c r="I5" s="25">
        <f t="shared" si="1"/>
        <v>17.28</v>
      </c>
      <c r="J5" s="25">
        <f t="shared" si="2"/>
        <v>0.28800000000000003</v>
      </c>
      <c r="K5" s="105"/>
    </row>
    <row r="6" spans="1:11" s="72" customFormat="1" x14ac:dyDescent="0.25">
      <c r="A6" s="143">
        <v>5</v>
      </c>
      <c r="B6" s="143" t="s">
        <v>295</v>
      </c>
      <c r="C6" s="143" t="s">
        <v>214</v>
      </c>
      <c r="D6" s="143"/>
      <c r="E6" s="144">
        <v>25.39</v>
      </c>
      <c r="F6" s="144">
        <f t="shared" si="0"/>
        <v>0</v>
      </c>
      <c r="G6" s="143">
        <v>60</v>
      </c>
      <c r="H6" s="145"/>
      <c r="I6" s="145">
        <f t="shared" si="1"/>
        <v>0</v>
      </c>
      <c r="J6" s="145">
        <f t="shared" si="2"/>
        <v>0</v>
      </c>
      <c r="K6" s="146"/>
    </row>
    <row r="7" spans="1:11" s="142" customFormat="1" x14ac:dyDescent="0.25">
      <c r="A7" s="107">
        <v>6</v>
      </c>
      <c r="B7" s="107" t="s">
        <v>296</v>
      </c>
      <c r="C7" s="107" t="s">
        <v>214</v>
      </c>
      <c r="D7" s="107"/>
      <c r="E7" s="108">
        <v>35.74</v>
      </c>
      <c r="F7" s="144">
        <f t="shared" si="0"/>
        <v>0</v>
      </c>
      <c r="G7" s="107"/>
      <c r="H7" s="109"/>
      <c r="I7" s="145">
        <f t="shared" si="1"/>
        <v>0</v>
      </c>
      <c r="J7" s="145" t="e">
        <f t="shared" si="2"/>
        <v>#DIV/0!</v>
      </c>
      <c r="K7" s="107"/>
    </row>
    <row r="8" spans="1:11" s="142" customFormat="1" x14ac:dyDescent="0.25">
      <c r="A8" s="107">
        <v>7</v>
      </c>
      <c r="B8" s="107" t="s">
        <v>297</v>
      </c>
      <c r="C8" s="107" t="s">
        <v>214</v>
      </c>
      <c r="D8" s="107"/>
      <c r="E8" s="108">
        <v>32.340000000000003</v>
      </c>
      <c r="F8" s="144">
        <f t="shared" si="0"/>
        <v>0</v>
      </c>
      <c r="G8" s="107"/>
      <c r="H8" s="109"/>
      <c r="I8" s="145">
        <f t="shared" si="1"/>
        <v>0</v>
      </c>
      <c r="J8" s="145" t="e">
        <f t="shared" si="2"/>
        <v>#DIV/0!</v>
      </c>
      <c r="K8" s="107"/>
    </row>
    <row r="9" spans="1:11" s="142" customFormat="1" x14ac:dyDescent="0.25">
      <c r="A9" s="107">
        <v>8</v>
      </c>
      <c r="B9" s="107" t="s">
        <v>298</v>
      </c>
      <c r="C9" s="107" t="s">
        <v>214</v>
      </c>
      <c r="D9" s="107"/>
      <c r="E9" s="108">
        <v>30.84</v>
      </c>
      <c r="F9" s="144">
        <f t="shared" si="0"/>
        <v>0</v>
      </c>
      <c r="G9" s="107"/>
      <c r="H9" s="109"/>
      <c r="I9" s="145">
        <f t="shared" si="1"/>
        <v>0</v>
      </c>
      <c r="J9" s="145" t="e">
        <f t="shared" si="2"/>
        <v>#DIV/0!</v>
      </c>
      <c r="K9" s="107"/>
    </row>
    <row r="10" spans="1:11" x14ac:dyDescent="0.25">
      <c r="A10" s="23">
        <v>9</v>
      </c>
      <c r="B10" s="23" t="s">
        <v>299</v>
      </c>
      <c r="C10" s="23" t="s">
        <v>214</v>
      </c>
      <c r="D10" s="23">
        <v>2</v>
      </c>
      <c r="E10" s="24">
        <v>269</v>
      </c>
      <c r="F10" s="144">
        <f t="shared" si="0"/>
        <v>538</v>
      </c>
      <c r="G10" s="107"/>
      <c r="H10" s="25"/>
      <c r="I10" s="145">
        <f t="shared" si="1"/>
        <v>538</v>
      </c>
      <c r="J10" s="145" t="e">
        <f t="shared" si="2"/>
        <v>#DIV/0!</v>
      </c>
      <c r="K10" s="23"/>
    </row>
    <row r="11" spans="1:11" x14ac:dyDescent="0.25">
      <c r="A11" s="23">
        <v>10</v>
      </c>
      <c r="B11" s="23" t="s">
        <v>229</v>
      </c>
      <c r="C11" s="23" t="s">
        <v>214</v>
      </c>
      <c r="D11" s="23">
        <v>2</v>
      </c>
      <c r="E11" s="24">
        <v>2724.57</v>
      </c>
      <c r="F11" s="144">
        <f t="shared" si="0"/>
        <v>5449.14</v>
      </c>
      <c r="G11" s="107"/>
      <c r="H11" s="25"/>
      <c r="I11" s="145">
        <f t="shared" si="1"/>
        <v>5449.14</v>
      </c>
      <c r="J11" s="145" t="e">
        <f t="shared" si="2"/>
        <v>#DIV/0!</v>
      </c>
      <c r="K11" s="23"/>
    </row>
    <row r="12" spans="1:11" x14ac:dyDescent="0.25">
      <c r="A12" s="23">
        <v>11</v>
      </c>
      <c r="B12" s="23" t="s">
        <v>208</v>
      </c>
      <c r="C12" s="23" t="s">
        <v>225</v>
      </c>
      <c r="D12" s="23">
        <v>1</v>
      </c>
      <c r="E12" s="24">
        <v>614</v>
      </c>
      <c r="F12" s="144">
        <f t="shared" si="0"/>
        <v>614</v>
      </c>
      <c r="G12" s="107"/>
      <c r="H12" s="25"/>
      <c r="I12" s="145">
        <f t="shared" si="1"/>
        <v>614</v>
      </c>
      <c r="J12" s="145" t="e">
        <f t="shared" si="2"/>
        <v>#DIV/0!</v>
      </c>
      <c r="K12" s="23"/>
    </row>
    <row r="13" spans="1:11" x14ac:dyDescent="0.25">
      <c r="A13" s="23">
        <v>12</v>
      </c>
      <c r="B13" s="23" t="s">
        <v>209</v>
      </c>
      <c r="C13" s="23" t="s">
        <v>214</v>
      </c>
      <c r="D13" s="23">
        <v>2</v>
      </c>
      <c r="E13" s="24">
        <v>39.5</v>
      </c>
      <c r="F13" s="144">
        <f t="shared" si="0"/>
        <v>79</v>
      </c>
      <c r="G13" s="107"/>
      <c r="H13" s="25"/>
      <c r="I13" s="145">
        <f t="shared" si="1"/>
        <v>79</v>
      </c>
      <c r="J13" s="145" t="e">
        <f t="shared" si="2"/>
        <v>#DIV/0!</v>
      </c>
      <c r="K13" s="23"/>
    </row>
    <row r="14" spans="1:11" x14ac:dyDescent="0.25">
      <c r="A14" s="23">
        <v>13</v>
      </c>
      <c r="B14" s="23" t="s">
        <v>210</v>
      </c>
      <c r="C14" s="23" t="s">
        <v>214</v>
      </c>
      <c r="D14" s="23">
        <v>3</v>
      </c>
      <c r="E14" s="24">
        <v>3.86</v>
      </c>
      <c r="F14" s="144">
        <f t="shared" si="0"/>
        <v>11.58</v>
      </c>
      <c r="G14" s="107"/>
      <c r="H14" s="25"/>
      <c r="I14" s="145">
        <f t="shared" si="1"/>
        <v>11.58</v>
      </c>
      <c r="J14" s="145" t="e">
        <f t="shared" si="2"/>
        <v>#DIV/0!</v>
      </c>
      <c r="K14" s="23"/>
    </row>
    <row r="15" spans="1:11" x14ac:dyDescent="0.25">
      <c r="A15" s="23">
        <v>14</v>
      </c>
      <c r="B15" s="23" t="s">
        <v>300</v>
      </c>
      <c r="C15" s="23" t="s">
        <v>214</v>
      </c>
      <c r="D15" s="23">
        <v>3</v>
      </c>
      <c r="E15" s="24">
        <v>6.48</v>
      </c>
      <c r="F15" s="144">
        <f t="shared" si="0"/>
        <v>19.440000000000001</v>
      </c>
      <c r="G15" s="107"/>
      <c r="H15" s="25"/>
      <c r="I15" s="145">
        <f t="shared" si="1"/>
        <v>19.440000000000001</v>
      </c>
      <c r="J15" s="145" t="e">
        <f t="shared" si="2"/>
        <v>#DIV/0!</v>
      </c>
      <c r="K15" s="23"/>
    </row>
    <row r="16" spans="1:11" x14ac:dyDescent="0.25">
      <c r="A16" s="23">
        <v>15</v>
      </c>
      <c r="B16" s="23" t="s">
        <v>211</v>
      </c>
      <c r="C16" s="23" t="s">
        <v>214</v>
      </c>
      <c r="D16" s="23">
        <v>2</v>
      </c>
      <c r="E16" s="24">
        <v>136.07</v>
      </c>
      <c r="F16" s="144">
        <f t="shared" si="0"/>
        <v>272.14</v>
      </c>
      <c r="G16" s="107"/>
      <c r="H16" s="25"/>
      <c r="I16" s="145">
        <f t="shared" si="1"/>
        <v>272.14</v>
      </c>
      <c r="J16" s="145" t="e">
        <f t="shared" si="2"/>
        <v>#DIV/0!</v>
      </c>
      <c r="K16" s="23"/>
    </row>
    <row r="17" spans="1:11" x14ac:dyDescent="0.25">
      <c r="A17" s="23">
        <v>16</v>
      </c>
      <c r="B17" s="23" t="s">
        <v>301</v>
      </c>
      <c r="C17" s="23" t="s">
        <v>214</v>
      </c>
      <c r="D17" s="23">
        <v>2</v>
      </c>
      <c r="E17" s="24">
        <v>370.15</v>
      </c>
      <c r="F17" s="144">
        <f t="shared" si="0"/>
        <v>740.3</v>
      </c>
      <c r="G17" s="107"/>
      <c r="H17" s="25"/>
      <c r="I17" s="145">
        <f t="shared" si="1"/>
        <v>740.3</v>
      </c>
      <c r="J17" s="145" t="e">
        <f t="shared" si="2"/>
        <v>#DIV/0!</v>
      </c>
      <c r="K17" s="23"/>
    </row>
    <row r="18" spans="1:11" x14ac:dyDescent="0.25">
      <c r="A18" s="23">
        <v>17</v>
      </c>
      <c r="B18" s="23" t="s">
        <v>302</v>
      </c>
      <c r="C18" s="23" t="s">
        <v>214</v>
      </c>
      <c r="D18" s="23">
        <v>2</v>
      </c>
      <c r="E18" s="24">
        <v>167.13</v>
      </c>
      <c r="F18" s="144">
        <f t="shared" si="0"/>
        <v>334.26</v>
      </c>
      <c r="G18" s="107"/>
      <c r="H18" s="25"/>
      <c r="I18" s="145">
        <f t="shared" si="1"/>
        <v>334.26</v>
      </c>
      <c r="J18" s="145" t="e">
        <f t="shared" si="2"/>
        <v>#DIV/0!</v>
      </c>
      <c r="K18" s="23"/>
    </row>
    <row r="19" spans="1:11" x14ac:dyDescent="0.25">
      <c r="A19" s="23">
        <v>18</v>
      </c>
      <c r="B19" s="23" t="s">
        <v>212</v>
      </c>
      <c r="C19" s="23" t="s">
        <v>214</v>
      </c>
      <c r="D19" s="23">
        <v>6</v>
      </c>
      <c r="E19" s="24">
        <v>11.16</v>
      </c>
      <c r="F19" s="144">
        <f t="shared" si="0"/>
        <v>66.960000000000008</v>
      </c>
      <c r="G19" s="107"/>
      <c r="H19" s="25"/>
      <c r="I19" s="145">
        <f t="shared" si="1"/>
        <v>66.960000000000008</v>
      </c>
      <c r="J19" s="145" t="e">
        <f t="shared" si="2"/>
        <v>#DIV/0!</v>
      </c>
      <c r="K19" s="23"/>
    </row>
    <row r="20" spans="1:11" x14ac:dyDescent="0.25">
      <c r="A20" s="23">
        <v>19</v>
      </c>
      <c r="B20" s="23" t="s">
        <v>213</v>
      </c>
      <c r="C20" s="23" t="s">
        <v>214</v>
      </c>
      <c r="D20" s="23">
        <v>6</v>
      </c>
      <c r="E20" s="24">
        <v>7</v>
      </c>
      <c r="F20" s="144">
        <f t="shared" si="0"/>
        <v>42</v>
      </c>
      <c r="G20" s="107"/>
      <c r="H20" s="25"/>
      <c r="I20" s="145">
        <f t="shared" si="1"/>
        <v>42</v>
      </c>
      <c r="J20" s="145" t="e">
        <f t="shared" si="2"/>
        <v>#DIV/0!</v>
      </c>
      <c r="K20" s="23"/>
    </row>
    <row r="21" spans="1:11" x14ac:dyDescent="0.25">
      <c r="A21" s="23">
        <v>20</v>
      </c>
      <c r="B21" s="23" t="s">
        <v>303</v>
      </c>
      <c r="C21" s="23" t="s">
        <v>225</v>
      </c>
      <c r="D21" s="23">
        <v>2</v>
      </c>
      <c r="E21" s="24">
        <v>5.76</v>
      </c>
      <c r="F21" s="144">
        <f t="shared" si="0"/>
        <v>11.52</v>
      </c>
      <c r="G21" s="107"/>
      <c r="H21" s="25"/>
      <c r="I21" s="145">
        <f t="shared" si="1"/>
        <v>11.52</v>
      </c>
      <c r="J21" s="145" t="e">
        <f t="shared" si="2"/>
        <v>#DIV/0!</v>
      </c>
      <c r="K21" s="23"/>
    </row>
    <row r="22" spans="1:11" x14ac:dyDescent="0.25">
      <c r="A22" s="23">
        <v>21</v>
      </c>
      <c r="B22" s="23" t="s">
        <v>304</v>
      </c>
      <c r="C22" s="23" t="s">
        <v>214</v>
      </c>
      <c r="D22" s="23">
        <v>6</v>
      </c>
      <c r="E22" s="24">
        <v>22.6</v>
      </c>
      <c r="F22" s="144">
        <f t="shared" si="0"/>
        <v>135.60000000000002</v>
      </c>
      <c r="G22" s="107"/>
      <c r="H22" s="25"/>
      <c r="I22" s="145">
        <f t="shared" si="1"/>
        <v>135.60000000000002</v>
      </c>
      <c r="J22" s="145" t="e">
        <f t="shared" si="2"/>
        <v>#DIV/0!</v>
      </c>
      <c r="K22" s="23"/>
    </row>
    <row r="23" spans="1:11" x14ac:dyDescent="0.25">
      <c r="A23" s="23">
        <v>22</v>
      </c>
      <c r="B23" s="23" t="s">
        <v>305</v>
      </c>
      <c r="C23" s="23" t="s">
        <v>214</v>
      </c>
      <c r="D23" s="23">
        <v>6</v>
      </c>
      <c r="E23" s="24">
        <v>11.78</v>
      </c>
      <c r="F23" s="144">
        <f t="shared" si="0"/>
        <v>70.679999999999993</v>
      </c>
      <c r="G23" s="107"/>
      <c r="H23" s="25"/>
      <c r="I23" s="145">
        <f t="shared" si="1"/>
        <v>70.679999999999993</v>
      </c>
      <c r="J23" s="145" t="e">
        <f t="shared" si="2"/>
        <v>#DIV/0!</v>
      </c>
      <c r="K23" s="23"/>
    </row>
    <row r="24" spans="1:11" x14ac:dyDescent="0.25">
      <c r="A24" s="23">
        <v>23</v>
      </c>
      <c r="B24" s="23" t="s">
        <v>306</v>
      </c>
      <c r="C24" s="23" t="s">
        <v>214</v>
      </c>
      <c r="D24" s="23">
        <v>6</v>
      </c>
      <c r="E24" s="24">
        <v>10.4</v>
      </c>
      <c r="F24" s="144">
        <f t="shared" si="0"/>
        <v>62.400000000000006</v>
      </c>
      <c r="G24" s="107"/>
      <c r="H24" s="25"/>
      <c r="I24" s="145">
        <f t="shared" si="1"/>
        <v>62.400000000000006</v>
      </c>
      <c r="J24" s="145" t="e">
        <f t="shared" si="2"/>
        <v>#DIV/0!</v>
      </c>
      <c r="K24" s="23"/>
    </row>
    <row r="25" spans="1:11" x14ac:dyDescent="0.25">
      <c r="A25" s="23">
        <v>24</v>
      </c>
      <c r="B25" s="23" t="s">
        <v>307</v>
      </c>
      <c r="C25" s="23" t="s">
        <v>214</v>
      </c>
      <c r="D25" s="23">
        <v>6</v>
      </c>
      <c r="E25" s="24">
        <v>23.89</v>
      </c>
      <c r="F25" s="144">
        <f t="shared" si="0"/>
        <v>143.34</v>
      </c>
      <c r="G25" s="107"/>
      <c r="H25" s="25"/>
      <c r="I25" s="145">
        <f t="shared" si="1"/>
        <v>143.34</v>
      </c>
      <c r="J25" s="145" t="e">
        <f t="shared" si="2"/>
        <v>#DIV/0!</v>
      </c>
      <c r="K25" s="23"/>
    </row>
    <row r="26" spans="1:11" x14ac:dyDescent="0.25">
      <c r="A26" s="23">
        <v>25</v>
      </c>
      <c r="B26" s="23" t="s">
        <v>308</v>
      </c>
      <c r="C26" s="23" t="s">
        <v>214</v>
      </c>
      <c r="D26" s="23">
        <v>6</v>
      </c>
      <c r="E26" s="24">
        <v>9</v>
      </c>
      <c r="F26" s="144">
        <f t="shared" si="0"/>
        <v>54</v>
      </c>
      <c r="G26" s="107"/>
      <c r="H26" s="25"/>
      <c r="I26" s="145">
        <f t="shared" si="1"/>
        <v>54</v>
      </c>
      <c r="J26" s="145" t="e">
        <f t="shared" si="2"/>
        <v>#DIV/0!</v>
      </c>
      <c r="K26" s="23"/>
    </row>
    <row r="27" spans="1:11" x14ac:dyDescent="0.25">
      <c r="A27" s="23">
        <v>26</v>
      </c>
      <c r="B27" s="23" t="s">
        <v>309</v>
      </c>
      <c r="C27" s="23" t="s">
        <v>214</v>
      </c>
      <c r="D27" s="23">
        <v>2</v>
      </c>
      <c r="E27" s="24">
        <v>2.52</v>
      </c>
      <c r="F27" s="144">
        <f t="shared" si="0"/>
        <v>5.04</v>
      </c>
      <c r="G27" s="107"/>
      <c r="H27" s="25"/>
      <c r="I27" s="145">
        <f t="shared" si="1"/>
        <v>5.04</v>
      </c>
      <c r="J27" s="145" t="e">
        <f t="shared" si="2"/>
        <v>#DIV/0!</v>
      </c>
      <c r="K27" s="23"/>
    </row>
    <row r="28" spans="1:11" x14ac:dyDescent="0.25">
      <c r="A28" s="23">
        <v>27</v>
      </c>
      <c r="B28" s="23" t="s">
        <v>310</v>
      </c>
      <c r="C28" s="23" t="s">
        <v>214</v>
      </c>
      <c r="D28" s="23">
        <v>2</v>
      </c>
      <c r="E28" s="24">
        <v>31.78</v>
      </c>
      <c r="F28" s="144">
        <f t="shared" si="0"/>
        <v>63.56</v>
      </c>
      <c r="G28" s="107"/>
      <c r="H28" s="25"/>
      <c r="I28" s="145">
        <f t="shared" si="1"/>
        <v>63.56</v>
      </c>
      <c r="J28" s="145" t="e">
        <f t="shared" si="2"/>
        <v>#DIV/0!</v>
      </c>
      <c r="K28" s="23"/>
    </row>
    <row r="29" spans="1:11" x14ac:dyDescent="0.25">
      <c r="A29" s="23">
        <v>28</v>
      </c>
      <c r="B29" s="23" t="s">
        <v>311</v>
      </c>
      <c r="C29" s="23" t="s">
        <v>214</v>
      </c>
      <c r="D29" s="23">
        <v>2</v>
      </c>
      <c r="E29" s="24">
        <v>1.05</v>
      </c>
      <c r="F29" s="144">
        <f t="shared" si="0"/>
        <v>2.1</v>
      </c>
      <c r="G29" s="107"/>
      <c r="H29" s="25"/>
      <c r="I29" s="145">
        <f t="shared" si="1"/>
        <v>2.1</v>
      </c>
      <c r="J29" s="145" t="e">
        <f t="shared" si="2"/>
        <v>#DIV/0!</v>
      </c>
      <c r="K29" s="23"/>
    </row>
    <row r="30" spans="1:11" x14ac:dyDescent="0.25">
      <c r="A30" s="23">
        <v>29</v>
      </c>
      <c r="B30" s="23" t="s">
        <v>312</v>
      </c>
      <c r="C30" s="23" t="s">
        <v>214</v>
      </c>
      <c r="D30" s="23">
        <v>2</v>
      </c>
      <c r="E30" s="24">
        <v>20.9</v>
      </c>
      <c r="F30" s="144">
        <f t="shared" si="0"/>
        <v>41.8</v>
      </c>
      <c r="G30" s="107"/>
      <c r="H30" s="25"/>
      <c r="I30" s="145">
        <f t="shared" si="1"/>
        <v>41.8</v>
      </c>
      <c r="J30" s="145" t="e">
        <f t="shared" si="2"/>
        <v>#DIV/0!</v>
      </c>
      <c r="K30" s="23"/>
    </row>
    <row r="31" spans="1:11" x14ac:dyDescent="0.25">
      <c r="A31" s="23">
        <v>30</v>
      </c>
      <c r="B31" s="23" t="s">
        <v>313</v>
      </c>
      <c r="C31" s="23" t="s">
        <v>214</v>
      </c>
      <c r="D31" s="23">
        <v>1</v>
      </c>
      <c r="E31" s="24">
        <v>1696.07</v>
      </c>
      <c r="F31" s="144">
        <f t="shared" si="0"/>
        <v>1696.07</v>
      </c>
      <c r="G31" s="107"/>
      <c r="H31" s="25"/>
      <c r="I31" s="145">
        <f t="shared" si="1"/>
        <v>1696.07</v>
      </c>
      <c r="J31" s="145" t="e">
        <f t="shared" si="2"/>
        <v>#DIV/0!</v>
      </c>
      <c r="K31" s="23"/>
    </row>
    <row r="32" spans="1:11" x14ac:dyDescent="0.25">
      <c r="A32" s="23">
        <v>31</v>
      </c>
      <c r="B32" s="23" t="s">
        <v>314</v>
      </c>
      <c r="C32" s="23" t="s">
        <v>225</v>
      </c>
      <c r="D32" s="23">
        <v>2</v>
      </c>
      <c r="E32" s="24">
        <v>640.61</v>
      </c>
      <c r="F32" s="144">
        <f t="shared" si="0"/>
        <v>1281.22</v>
      </c>
      <c r="G32" s="107"/>
      <c r="H32" s="25"/>
      <c r="I32" s="145">
        <f t="shared" si="1"/>
        <v>1281.22</v>
      </c>
      <c r="J32" s="145" t="e">
        <f t="shared" si="2"/>
        <v>#DIV/0!</v>
      </c>
      <c r="K32" s="23"/>
    </row>
    <row r="33" spans="1:11" x14ac:dyDescent="0.25">
      <c r="A33" s="23"/>
      <c r="B33" s="23"/>
      <c r="C33" s="23"/>
      <c r="D33" s="23"/>
      <c r="E33" s="24"/>
      <c r="F33" s="24"/>
      <c r="G33" s="23"/>
      <c r="H33" s="25"/>
      <c r="I33" s="25"/>
      <c r="J33" s="25"/>
      <c r="K33" s="23"/>
    </row>
    <row r="34" spans="1:11" x14ac:dyDescent="0.25">
      <c r="A34" s="23"/>
      <c r="B34" s="23"/>
      <c r="C34" s="23"/>
      <c r="D34" s="23"/>
      <c r="E34" s="24"/>
      <c r="F34" s="24"/>
      <c r="G34" s="23"/>
      <c r="H34" s="25"/>
      <c r="I34" s="25"/>
      <c r="J34" s="25"/>
      <c r="K34" s="23"/>
    </row>
    <row r="35" spans="1:11" x14ac:dyDescent="0.25">
      <c r="A35" s="23"/>
      <c r="B35" s="23"/>
      <c r="C35" s="23"/>
      <c r="D35" s="23"/>
      <c r="E35" s="24"/>
      <c r="F35" s="24"/>
      <c r="G35" s="23"/>
      <c r="H35" s="25"/>
      <c r="I35" s="25"/>
      <c r="J35" s="25"/>
      <c r="K35" s="23"/>
    </row>
    <row r="36" spans="1:11" x14ac:dyDescent="0.25">
      <c r="A36" s="23"/>
      <c r="B36" s="23"/>
      <c r="C36" s="23"/>
      <c r="D36" s="23"/>
      <c r="E36" s="24"/>
      <c r="F36" s="24"/>
      <c r="G36" s="23"/>
      <c r="H36" s="25"/>
      <c r="I36" s="25"/>
      <c r="J36" s="25"/>
      <c r="K36" s="23"/>
    </row>
    <row r="37" spans="1:11" x14ac:dyDescent="0.25">
      <c r="A37" s="23"/>
      <c r="B37" s="23"/>
      <c r="C37" s="23"/>
      <c r="D37" s="23"/>
      <c r="E37" s="24"/>
      <c r="F37" s="24"/>
      <c r="G37" s="23"/>
      <c r="H37" s="25"/>
      <c r="I37" s="25"/>
      <c r="J37" s="25"/>
      <c r="K37" s="23"/>
    </row>
    <row r="38" spans="1:11" x14ac:dyDescent="0.25">
      <c r="A38" s="23"/>
      <c r="B38" s="23"/>
      <c r="C38" s="23"/>
      <c r="D38" s="23"/>
      <c r="E38" s="24"/>
      <c r="F38" s="24"/>
      <c r="G38" s="23"/>
      <c r="H38" s="25"/>
      <c r="I38" s="25"/>
      <c r="J38" s="25"/>
      <c r="K38" s="23"/>
    </row>
    <row r="39" spans="1:11" x14ac:dyDescent="0.25">
      <c r="A39" s="23"/>
      <c r="B39" s="23"/>
      <c r="C39" s="23"/>
      <c r="D39" s="23"/>
      <c r="E39" s="24"/>
      <c r="F39" s="24"/>
      <c r="G39" s="23"/>
      <c r="H39" s="25"/>
      <c r="I39" s="25"/>
      <c r="J39" s="25"/>
      <c r="K39" s="23"/>
    </row>
    <row r="40" spans="1:11" x14ac:dyDescent="0.25">
      <c r="A40" s="23"/>
      <c r="B40" s="23"/>
      <c r="C40" s="23"/>
      <c r="D40" s="23"/>
      <c r="E40" s="24"/>
      <c r="F40" s="24"/>
      <c r="G40" s="23"/>
      <c r="H40" s="25"/>
      <c r="I40" s="25"/>
      <c r="J40" s="25"/>
      <c r="K40" s="23"/>
    </row>
    <row r="41" spans="1:11" x14ac:dyDescent="0.25">
      <c r="A41" s="23"/>
      <c r="B41" s="23"/>
      <c r="C41" s="23"/>
      <c r="D41" s="23"/>
      <c r="E41" s="24"/>
      <c r="F41" s="24"/>
      <c r="G41" s="23"/>
      <c r="H41" s="25"/>
      <c r="I41" s="25"/>
      <c r="J41" s="25"/>
      <c r="K41" s="23"/>
    </row>
    <row r="42" spans="1:11" x14ac:dyDescent="0.25">
      <c r="A42" s="23"/>
      <c r="B42" s="23"/>
      <c r="C42" s="23"/>
      <c r="D42" s="23"/>
      <c r="E42" s="24"/>
      <c r="F42" s="24"/>
      <c r="G42" s="23"/>
      <c r="H42" s="25"/>
      <c r="I42" s="25"/>
      <c r="J42" s="25"/>
      <c r="K42" s="23"/>
    </row>
    <row r="43" spans="1:11" x14ac:dyDescent="0.25">
      <c r="A43" s="23"/>
      <c r="B43" s="23"/>
      <c r="C43" s="23"/>
      <c r="D43" s="23"/>
      <c r="E43" s="24"/>
      <c r="F43" s="24"/>
      <c r="G43" s="23"/>
      <c r="H43" s="25"/>
      <c r="I43" s="25"/>
      <c r="J43" s="25"/>
      <c r="K43" s="23"/>
    </row>
    <row r="44" spans="1:11" x14ac:dyDescent="0.25">
      <c r="A44" s="23"/>
      <c r="B44" s="23"/>
      <c r="C44" s="23"/>
      <c r="D44" s="23"/>
      <c r="E44" s="24"/>
      <c r="F44" s="24"/>
      <c r="G44" s="23"/>
      <c r="H44" s="25"/>
      <c r="I44" s="25"/>
      <c r="J44" s="25"/>
      <c r="K44" s="23"/>
    </row>
    <row r="45" spans="1:11" x14ac:dyDescent="0.25">
      <c r="A45" s="23"/>
      <c r="B45" s="23"/>
      <c r="C45" s="23"/>
      <c r="D45" s="23"/>
      <c r="E45" s="24"/>
      <c r="F45" s="24"/>
      <c r="G45" s="23"/>
      <c r="H45" s="25"/>
      <c r="I45" s="25"/>
      <c r="J45" s="25"/>
      <c r="K45" s="23"/>
    </row>
    <row r="46" spans="1:11" x14ac:dyDescent="0.25">
      <c r="A46" s="23"/>
      <c r="B46" s="23"/>
      <c r="C46" s="23"/>
      <c r="D46" s="23"/>
      <c r="E46" s="24"/>
      <c r="F46" s="24"/>
      <c r="G46" s="23"/>
      <c r="H46" s="25"/>
      <c r="I46" s="25"/>
      <c r="J46" s="25"/>
      <c r="K46" s="23"/>
    </row>
    <row r="47" spans="1:11" x14ac:dyDescent="0.25">
      <c r="A47" s="23"/>
      <c r="B47" s="23"/>
      <c r="C47" s="23"/>
      <c r="D47" s="23"/>
      <c r="E47" s="24"/>
      <c r="F47" s="24"/>
      <c r="G47" s="23"/>
      <c r="H47" s="25"/>
      <c r="I47" s="25"/>
      <c r="J47" s="25"/>
      <c r="K47" s="23"/>
    </row>
    <row r="48" spans="1:11" x14ac:dyDescent="0.25">
      <c r="A48" s="23"/>
      <c r="B48" s="23"/>
      <c r="C48" s="23"/>
      <c r="D48" s="23"/>
      <c r="E48" s="24"/>
      <c r="F48" s="24"/>
      <c r="G48" s="23"/>
      <c r="H48" s="25"/>
      <c r="I48" s="25"/>
      <c r="J48" s="25"/>
      <c r="K48" s="23"/>
    </row>
    <row r="49" spans="1:11" x14ac:dyDescent="0.25">
      <c r="A49" s="23"/>
      <c r="B49" s="23"/>
      <c r="C49" s="23"/>
      <c r="D49" s="23"/>
      <c r="E49" s="24"/>
      <c r="F49" s="24"/>
      <c r="G49" s="23"/>
      <c r="H49" s="25"/>
      <c r="I49" s="25"/>
      <c r="J49" s="25"/>
      <c r="K49" s="23"/>
    </row>
    <row r="50" spans="1:11" x14ac:dyDescent="0.25">
      <c r="A50" s="23"/>
      <c r="B50" s="23"/>
      <c r="C50" s="23"/>
      <c r="D50" s="23"/>
      <c r="E50" s="24"/>
      <c r="F50" s="24"/>
      <c r="G50" s="23"/>
      <c r="H50" s="25"/>
      <c r="I50" s="25"/>
      <c r="J50" s="25"/>
      <c r="K50" s="23"/>
    </row>
    <row r="51" spans="1:11" x14ac:dyDescent="0.25">
      <c r="A51" s="23"/>
      <c r="B51" s="23"/>
      <c r="C51" s="23"/>
      <c r="D51" s="23"/>
      <c r="E51" s="24"/>
      <c r="F51" s="24"/>
      <c r="G51" s="23"/>
      <c r="H51" s="25"/>
      <c r="I51" s="25"/>
      <c r="J51" s="25"/>
      <c r="K51" s="23"/>
    </row>
    <row r="52" spans="1:11" x14ac:dyDescent="0.25">
      <c r="A52" s="23"/>
      <c r="B52" s="23"/>
      <c r="C52" s="23"/>
      <c r="D52" s="23"/>
      <c r="E52" s="24"/>
      <c r="F52" s="24"/>
      <c r="G52" s="23"/>
      <c r="H52" s="25"/>
      <c r="I52" s="25"/>
      <c r="J52" s="25"/>
      <c r="K52" s="23"/>
    </row>
    <row r="53" spans="1:11" x14ac:dyDescent="0.25">
      <c r="A53" s="23"/>
      <c r="B53" s="23"/>
      <c r="C53" s="23"/>
      <c r="D53" s="23"/>
      <c r="E53" s="24"/>
      <c r="F53" s="24"/>
      <c r="G53" s="23"/>
      <c r="H53" s="25"/>
      <c r="I53" s="25"/>
      <c r="J53" s="25"/>
      <c r="K53" s="23"/>
    </row>
    <row r="54" spans="1:11" x14ac:dyDescent="0.25">
      <c r="A54" s="23"/>
      <c r="B54" s="23"/>
      <c r="C54" s="23"/>
      <c r="D54" s="23"/>
      <c r="E54" s="24"/>
      <c r="F54" s="24"/>
      <c r="G54" s="23"/>
      <c r="H54" s="25"/>
      <c r="I54" s="25"/>
      <c r="J54" s="25"/>
      <c r="K54" s="23"/>
    </row>
    <row r="55" spans="1:11" x14ac:dyDescent="0.25">
      <c r="A55" s="23"/>
      <c r="B55" s="23"/>
      <c r="C55" s="23"/>
      <c r="D55" s="23"/>
      <c r="E55" s="24"/>
      <c r="F55" s="24"/>
      <c r="G55" s="23"/>
      <c r="H55" s="25"/>
      <c r="I55" s="25"/>
      <c r="J55" s="25"/>
      <c r="K55" s="23"/>
    </row>
    <row r="56" spans="1:11" x14ac:dyDescent="0.25">
      <c r="A56" s="23"/>
      <c r="B56" s="23"/>
      <c r="C56" s="23"/>
      <c r="D56" s="23"/>
      <c r="E56" s="24"/>
      <c r="F56" s="24"/>
      <c r="G56" s="23"/>
      <c r="H56" s="25"/>
      <c r="I56" s="25"/>
      <c r="J56" s="25"/>
      <c r="K56" s="23"/>
    </row>
    <row r="57" spans="1:11" x14ac:dyDescent="0.25">
      <c r="A57" s="23"/>
      <c r="B57" s="23"/>
      <c r="C57" s="23"/>
      <c r="D57" s="23"/>
      <c r="E57" s="24"/>
      <c r="F57" s="24"/>
      <c r="G57" s="23"/>
      <c r="H57" s="25"/>
      <c r="I57" s="25"/>
      <c r="J57" s="25"/>
      <c r="K57" s="23"/>
    </row>
    <row r="58" spans="1:11" x14ac:dyDescent="0.25">
      <c r="A58" s="23"/>
      <c r="B58" s="23"/>
      <c r="C58" s="23"/>
      <c r="D58" s="23"/>
      <c r="E58" s="24"/>
      <c r="F58" s="24"/>
      <c r="G58" s="23"/>
      <c r="H58" s="25"/>
      <c r="I58" s="25"/>
      <c r="J58" s="25"/>
      <c r="K58" s="23"/>
    </row>
    <row r="59" spans="1:11" x14ac:dyDescent="0.25">
      <c r="A59" s="23"/>
      <c r="B59" s="23"/>
      <c r="C59" s="23"/>
      <c r="D59" s="23"/>
      <c r="E59" s="24"/>
      <c r="F59" s="24"/>
      <c r="G59" s="23"/>
      <c r="H59" s="25"/>
      <c r="I59" s="25"/>
      <c r="J59" s="25"/>
      <c r="K59" s="23"/>
    </row>
    <row r="60" spans="1:11" x14ac:dyDescent="0.25">
      <c r="A60" s="23"/>
      <c r="B60" s="23"/>
      <c r="C60" s="23"/>
      <c r="D60" s="23"/>
      <c r="E60" s="24"/>
      <c r="F60" s="24"/>
      <c r="G60" s="23"/>
      <c r="H60" s="25"/>
      <c r="I60" s="25"/>
      <c r="J60" s="25"/>
      <c r="K60" s="23"/>
    </row>
    <row r="61" spans="1:11" x14ac:dyDescent="0.25">
      <c r="A61" s="23"/>
      <c r="B61" s="23"/>
      <c r="C61" s="23"/>
      <c r="D61" s="23"/>
      <c r="E61" s="24"/>
      <c r="F61" s="24"/>
      <c r="G61" s="23"/>
      <c r="H61" s="25"/>
      <c r="I61" s="25"/>
      <c r="J61" s="25"/>
      <c r="K61" s="23"/>
    </row>
    <row r="62" spans="1:11" x14ac:dyDescent="0.25">
      <c r="A62" s="23"/>
      <c r="B62" s="23"/>
      <c r="C62" s="23"/>
      <c r="D62" s="23"/>
      <c r="E62" s="24"/>
      <c r="F62" s="24"/>
      <c r="G62" s="23"/>
      <c r="H62" s="25"/>
      <c r="I62" s="25"/>
      <c r="J62" s="25"/>
      <c r="K62" s="23"/>
    </row>
    <row r="63" spans="1:11" x14ac:dyDescent="0.25">
      <c r="A63" s="23"/>
      <c r="B63" s="23"/>
      <c r="C63" s="23"/>
      <c r="D63" s="23"/>
      <c r="E63" s="24"/>
      <c r="F63" s="24"/>
      <c r="G63" s="23"/>
      <c r="H63" s="25"/>
      <c r="I63" s="25"/>
      <c r="J63" s="25"/>
      <c r="K63" s="23"/>
    </row>
    <row r="64" spans="1:11" x14ac:dyDescent="0.25">
      <c r="A64" s="23"/>
      <c r="B64" s="23"/>
      <c r="C64" s="23"/>
      <c r="D64" s="23"/>
      <c r="E64" s="24"/>
      <c r="F64" s="24"/>
      <c r="G64" s="23"/>
      <c r="H64" s="25"/>
      <c r="I64" s="25"/>
      <c r="J64" s="25"/>
      <c r="K64" s="23"/>
    </row>
    <row r="65" spans="1:11" x14ac:dyDescent="0.25">
      <c r="A65" s="23"/>
      <c r="B65" s="23"/>
      <c r="C65" s="23"/>
      <c r="D65" s="23"/>
      <c r="E65" s="24"/>
      <c r="F65" s="24"/>
      <c r="G65" s="23"/>
      <c r="H65" s="25"/>
      <c r="I65" s="25"/>
      <c r="J65" s="25"/>
      <c r="K65" s="23"/>
    </row>
    <row r="66" spans="1:11" x14ac:dyDescent="0.25">
      <c r="A66" s="23"/>
      <c r="B66" s="23"/>
      <c r="C66" s="23"/>
      <c r="D66" s="23"/>
      <c r="E66" s="24"/>
      <c r="F66" s="24"/>
      <c r="G66" s="23"/>
      <c r="H66" s="25"/>
      <c r="I66" s="25"/>
      <c r="J66" s="25"/>
      <c r="K66" s="23"/>
    </row>
    <row r="67" spans="1:11" x14ac:dyDescent="0.25">
      <c r="A67" s="23"/>
      <c r="B67" s="23"/>
      <c r="C67" s="23"/>
      <c r="D67" s="23"/>
      <c r="E67" s="24"/>
      <c r="F67" s="24"/>
      <c r="G67" s="23"/>
      <c r="H67" s="25"/>
      <c r="I67" s="25"/>
      <c r="J67" s="25"/>
      <c r="K67" s="23"/>
    </row>
    <row r="68" spans="1:11" x14ac:dyDescent="0.25">
      <c r="A68" s="23"/>
      <c r="B68" s="23"/>
      <c r="C68" s="23"/>
      <c r="D68" s="23"/>
      <c r="E68" s="24"/>
      <c r="F68" s="24"/>
      <c r="G68" s="23"/>
      <c r="H68" s="25"/>
      <c r="I68" s="25"/>
      <c r="J68" s="25"/>
      <c r="K68" s="23"/>
    </row>
    <row r="69" spans="1:11" x14ac:dyDescent="0.25">
      <c r="A69" s="23"/>
      <c r="B69" s="23"/>
      <c r="C69" s="23"/>
      <c r="D69" s="23"/>
      <c r="E69" s="24"/>
      <c r="F69" s="24"/>
      <c r="G69" s="23"/>
      <c r="H69" s="25"/>
      <c r="I69" s="25"/>
      <c r="J69" s="25"/>
      <c r="K69" s="23"/>
    </row>
    <row r="70" spans="1:11" x14ac:dyDescent="0.25">
      <c r="A70" s="23"/>
      <c r="B70" s="23"/>
      <c r="C70" s="23"/>
      <c r="D70" s="23"/>
      <c r="E70" s="24"/>
      <c r="F70" s="24"/>
      <c r="G70" s="23"/>
      <c r="H70" s="25"/>
      <c r="I70" s="25"/>
      <c r="J70" s="25"/>
      <c r="K70" s="23"/>
    </row>
    <row r="71" spans="1:11" x14ac:dyDescent="0.25">
      <c r="A71" s="23"/>
      <c r="B71" s="23"/>
      <c r="C71" s="23"/>
      <c r="D71" s="23"/>
      <c r="E71" s="24"/>
      <c r="F71" s="24"/>
      <c r="G71" s="23"/>
      <c r="H71" s="25"/>
      <c r="I71" s="25"/>
      <c r="J71" s="25"/>
      <c r="K71" s="23"/>
    </row>
    <row r="72" spans="1:11" x14ac:dyDescent="0.25">
      <c r="A72" s="23"/>
      <c r="B72" s="23"/>
      <c r="C72" s="23"/>
      <c r="D72" s="23"/>
      <c r="E72" s="24"/>
      <c r="F72" s="24"/>
      <c r="G72" s="23"/>
      <c r="H72" s="25"/>
      <c r="I72" s="25"/>
      <c r="J72" s="25"/>
      <c r="K72" s="23"/>
    </row>
    <row r="73" spans="1:11" x14ac:dyDescent="0.25">
      <c r="A73" s="23"/>
      <c r="B73" s="23"/>
      <c r="C73" s="23"/>
      <c r="D73" s="23"/>
      <c r="E73" s="24"/>
      <c r="F73" s="24"/>
      <c r="G73" s="23"/>
      <c r="H73" s="25"/>
      <c r="I73" s="25"/>
      <c r="J73" s="25"/>
      <c r="K73" s="23"/>
    </row>
    <row r="74" spans="1:11" x14ac:dyDescent="0.25">
      <c r="A74" s="23"/>
      <c r="B74" s="23"/>
      <c r="C74" s="23"/>
      <c r="D74" s="23"/>
      <c r="E74" s="24"/>
      <c r="F74" s="24"/>
      <c r="G74" s="23"/>
      <c r="H74" s="25"/>
      <c r="I74" s="25"/>
      <c r="J74" s="25"/>
      <c r="K74" s="23"/>
    </row>
    <row r="75" spans="1:11" x14ac:dyDescent="0.25">
      <c r="A75" s="23"/>
      <c r="B75" s="23"/>
      <c r="C75" s="23"/>
      <c r="D75" s="23"/>
      <c r="E75" s="24"/>
      <c r="F75" s="24"/>
      <c r="G75" s="23"/>
      <c r="H75" s="25"/>
      <c r="I75" s="25"/>
      <c r="J75" s="25"/>
      <c r="K75" s="23"/>
    </row>
    <row r="76" spans="1:11" x14ac:dyDescent="0.25">
      <c r="A76" s="23"/>
      <c r="B76" s="23"/>
      <c r="C76" s="23"/>
      <c r="D76" s="23"/>
      <c r="E76" s="24"/>
      <c r="F76" s="24"/>
      <c r="G76" s="23"/>
      <c r="H76" s="25"/>
      <c r="I76" s="25"/>
      <c r="J76" s="25"/>
      <c r="K76" s="23"/>
    </row>
    <row r="77" spans="1:11" x14ac:dyDescent="0.25">
      <c r="A77" s="23"/>
      <c r="B77" s="23"/>
      <c r="C77" s="23"/>
      <c r="D77" s="23"/>
      <c r="E77" s="24"/>
      <c r="F77" s="24"/>
      <c r="G77" s="23"/>
      <c r="H77" s="25"/>
      <c r="I77" s="25"/>
      <c r="J77" s="25"/>
      <c r="K77" s="23"/>
    </row>
    <row r="78" spans="1:11" x14ac:dyDescent="0.25">
      <c r="A78" s="23"/>
      <c r="B78" s="23"/>
      <c r="C78" s="23"/>
      <c r="D78" s="23"/>
      <c r="E78" s="24"/>
      <c r="F78" s="24"/>
      <c r="G78" s="23"/>
      <c r="H78" s="25"/>
      <c r="I78" s="25"/>
      <c r="J78" s="25"/>
      <c r="K78" s="23"/>
    </row>
    <row r="79" spans="1:11" x14ac:dyDescent="0.25">
      <c r="A79" s="23"/>
      <c r="B79" s="23"/>
      <c r="C79" s="23"/>
      <c r="D79" s="23"/>
      <c r="E79" s="24"/>
      <c r="F79" s="24"/>
      <c r="G79" s="23"/>
      <c r="H79" s="25"/>
      <c r="I79" s="25"/>
      <c r="J79" s="25"/>
      <c r="K79" s="23"/>
    </row>
    <row r="80" spans="1:11" x14ac:dyDescent="0.25">
      <c r="A80" s="23"/>
      <c r="B80" s="23"/>
      <c r="C80" s="23"/>
      <c r="D80" s="23"/>
      <c r="E80" s="24"/>
      <c r="F80" s="24"/>
      <c r="G80" s="23"/>
      <c r="H80" s="25"/>
      <c r="I80" s="25"/>
      <c r="J80" s="25"/>
      <c r="K80" s="23"/>
    </row>
    <row r="81" spans="1:11" x14ac:dyDescent="0.25">
      <c r="A81" s="23"/>
      <c r="B81" s="23"/>
      <c r="C81" s="23"/>
      <c r="D81" s="23"/>
      <c r="E81" s="24"/>
      <c r="F81" s="24"/>
      <c r="G81" s="23"/>
      <c r="H81" s="25"/>
      <c r="I81" s="25"/>
      <c r="J81" s="25"/>
      <c r="K81" s="23"/>
    </row>
    <row r="82" spans="1:11" x14ac:dyDescent="0.25">
      <c r="A82" s="23"/>
      <c r="B82" s="23"/>
      <c r="C82" s="23"/>
      <c r="D82" s="23"/>
      <c r="E82" s="24"/>
      <c r="F82" s="24"/>
      <c r="G82" s="23"/>
      <c r="H82" s="25"/>
      <c r="I82" s="25"/>
      <c r="J82" s="25"/>
      <c r="K82" s="23"/>
    </row>
    <row r="83" spans="1:11" x14ac:dyDescent="0.25">
      <c r="A83" s="23"/>
      <c r="B83" s="23"/>
      <c r="C83" s="23"/>
      <c r="D83" s="23"/>
      <c r="E83" s="24"/>
      <c r="F83" s="24"/>
      <c r="G83" s="23"/>
      <c r="H83" s="25"/>
      <c r="I83" s="25"/>
      <c r="J83" s="25"/>
      <c r="K83" s="23"/>
    </row>
    <row r="84" spans="1:11" x14ac:dyDescent="0.25">
      <c r="A84" s="23"/>
      <c r="B84" s="23"/>
      <c r="C84" s="23"/>
      <c r="D84" s="23"/>
      <c r="E84" s="24"/>
      <c r="F84" s="24"/>
      <c r="G84" s="23"/>
      <c r="H84" s="25"/>
      <c r="I84" s="25"/>
      <c r="J84" s="25"/>
      <c r="K84" s="23"/>
    </row>
    <row r="85" spans="1:11" x14ac:dyDescent="0.25">
      <c r="A85" s="23"/>
      <c r="B85" s="23"/>
      <c r="C85" s="23"/>
      <c r="D85" s="23"/>
      <c r="E85" s="24"/>
      <c r="F85" s="24"/>
      <c r="G85" s="23"/>
      <c r="H85" s="25"/>
      <c r="I85" s="25"/>
      <c r="J85" s="25"/>
      <c r="K85" s="23"/>
    </row>
    <row r="86" spans="1:11" x14ac:dyDescent="0.25">
      <c r="A86" s="23"/>
      <c r="B86" s="23"/>
      <c r="C86" s="23"/>
      <c r="D86" s="23"/>
      <c r="E86" s="24"/>
      <c r="F86" s="24"/>
      <c r="G86" s="23"/>
      <c r="H86" s="25"/>
      <c r="I86" s="25"/>
      <c r="J86" s="25"/>
      <c r="K86" s="23"/>
    </row>
    <row r="87" spans="1:11" x14ac:dyDescent="0.25">
      <c r="A87" s="23"/>
      <c r="B87" s="23"/>
      <c r="C87" s="23"/>
      <c r="D87" s="23"/>
      <c r="E87" s="24"/>
      <c r="F87" s="24"/>
      <c r="G87" s="23"/>
      <c r="H87" s="25"/>
      <c r="I87" s="25"/>
      <c r="J87" s="25"/>
      <c r="K87" s="23"/>
    </row>
    <row r="88" spans="1:11" x14ac:dyDescent="0.25">
      <c r="A88" s="23"/>
      <c r="B88" s="23"/>
      <c r="C88" s="23"/>
      <c r="D88" s="23"/>
      <c r="E88" s="24"/>
      <c r="F88" s="24"/>
      <c r="G88" s="23"/>
      <c r="H88" s="25"/>
      <c r="I88" s="25"/>
      <c r="J88" s="25"/>
      <c r="K88" s="23"/>
    </row>
    <row r="89" spans="1:11" x14ac:dyDescent="0.25">
      <c r="A89" s="23"/>
      <c r="B89" s="23"/>
      <c r="C89" s="23"/>
      <c r="D89" s="23"/>
      <c r="E89" s="24"/>
      <c r="F89" s="24"/>
      <c r="G89" s="23"/>
      <c r="H89" s="25"/>
      <c r="I89" s="25"/>
      <c r="J89" s="25"/>
      <c r="K89" s="23"/>
    </row>
    <row r="90" spans="1:11" x14ac:dyDescent="0.25">
      <c r="A90" s="23"/>
      <c r="B90" s="23"/>
      <c r="C90" s="23"/>
      <c r="D90" s="23"/>
      <c r="E90" s="24"/>
      <c r="F90" s="24"/>
      <c r="G90" s="23"/>
      <c r="H90" s="25"/>
      <c r="I90" s="25"/>
      <c r="J90" s="25"/>
      <c r="K90" s="23"/>
    </row>
    <row r="91" spans="1:11" x14ac:dyDescent="0.25">
      <c r="A91" s="23"/>
      <c r="B91" s="23"/>
      <c r="C91" s="23"/>
      <c r="D91" s="23"/>
      <c r="E91" s="24"/>
      <c r="F91" s="24"/>
      <c r="G91" s="23"/>
      <c r="H91" s="25"/>
      <c r="I91" s="25"/>
      <c r="J91" s="25"/>
      <c r="K91" s="23"/>
    </row>
    <row r="92" spans="1:11" x14ac:dyDescent="0.25">
      <c r="A92" s="23"/>
      <c r="B92" s="23"/>
      <c r="C92" s="23"/>
      <c r="D92" s="23"/>
      <c r="E92" s="24"/>
      <c r="F92" s="24"/>
      <c r="G92" s="23"/>
      <c r="H92" s="25"/>
      <c r="I92" s="25"/>
      <c r="J92" s="25"/>
      <c r="K92" s="23"/>
    </row>
    <row r="93" spans="1:11" x14ac:dyDescent="0.25">
      <c r="A93" s="23"/>
      <c r="B93" s="23"/>
      <c r="C93" s="23"/>
      <c r="D93" s="23"/>
      <c r="E93" s="24"/>
      <c r="F93" s="24"/>
      <c r="G93" s="23"/>
      <c r="H93" s="25"/>
      <c r="I93" s="25"/>
      <c r="J93" s="25"/>
      <c r="K93" s="23"/>
    </row>
    <row r="94" spans="1:11" x14ac:dyDescent="0.25">
      <c r="A94" s="23"/>
      <c r="B94" s="23"/>
      <c r="C94" s="23"/>
      <c r="D94" s="23"/>
      <c r="E94" s="24"/>
      <c r="F94" s="24"/>
      <c r="G94" s="23"/>
      <c r="H94" s="25"/>
      <c r="I94" s="25"/>
      <c r="J94" s="25"/>
      <c r="K94" s="23"/>
    </row>
    <row r="95" spans="1:11" x14ac:dyDescent="0.25">
      <c r="A95" s="23"/>
      <c r="B95" s="23"/>
      <c r="C95" s="23"/>
      <c r="D95" s="23"/>
      <c r="E95" s="24"/>
      <c r="F95" s="24"/>
      <c r="G95" s="23"/>
      <c r="H95" s="25"/>
      <c r="I95" s="25"/>
      <c r="J95" s="25"/>
      <c r="K95" s="23"/>
    </row>
    <row r="96" spans="1:11" x14ac:dyDescent="0.25">
      <c r="A96" s="23"/>
      <c r="B96" s="23"/>
      <c r="C96" s="23"/>
      <c r="D96" s="23"/>
      <c r="E96" s="24"/>
      <c r="F96" s="24"/>
      <c r="G96" s="23"/>
      <c r="H96" s="25"/>
      <c r="I96" s="25"/>
      <c r="J96" s="25"/>
      <c r="K96" s="23"/>
    </row>
    <row r="97" spans="1:11" x14ac:dyDescent="0.25">
      <c r="A97" s="23"/>
      <c r="B97" s="23"/>
      <c r="C97" s="23"/>
      <c r="D97" s="23"/>
      <c r="E97" s="24"/>
      <c r="F97" s="24"/>
      <c r="G97" s="23"/>
      <c r="H97" s="25"/>
      <c r="I97" s="25"/>
      <c r="J97" s="25"/>
      <c r="K97" s="23"/>
    </row>
    <row r="98" spans="1:11" x14ac:dyDescent="0.25">
      <c r="A98" s="23"/>
      <c r="B98" s="23"/>
      <c r="C98" s="23"/>
      <c r="D98" s="23"/>
      <c r="E98" s="24"/>
      <c r="F98" s="24"/>
      <c r="G98" s="23"/>
      <c r="H98" s="25"/>
      <c r="I98" s="25"/>
      <c r="J98" s="25"/>
      <c r="K98" s="23"/>
    </row>
    <row r="99" spans="1:11" x14ac:dyDescent="0.25">
      <c r="A99" s="23"/>
      <c r="B99" s="23"/>
      <c r="C99" s="23"/>
      <c r="D99" s="23"/>
      <c r="E99" s="24"/>
      <c r="F99" s="24"/>
      <c r="G99" s="23"/>
      <c r="H99" s="25"/>
      <c r="I99" s="25"/>
      <c r="J99" s="25"/>
      <c r="K99" s="23"/>
    </row>
    <row r="100" spans="1:11" x14ac:dyDescent="0.25">
      <c r="A100" s="23"/>
      <c r="B100" s="23"/>
      <c r="C100" s="23"/>
      <c r="D100" s="23"/>
      <c r="E100" s="24"/>
      <c r="F100" s="24"/>
      <c r="G100" s="23"/>
      <c r="H100" s="25"/>
      <c r="I100" s="25"/>
      <c r="J100" s="25"/>
      <c r="K100" s="23"/>
    </row>
    <row r="101" spans="1:11" x14ac:dyDescent="0.25">
      <c r="A101" s="23"/>
      <c r="B101" s="23"/>
      <c r="C101" s="23"/>
      <c r="D101" s="23"/>
      <c r="E101" s="24"/>
      <c r="F101" s="24"/>
      <c r="G101" s="23"/>
      <c r="H101" s="25"/>
      <c r="I101" s="25"/>
      <c r="J101" s="25"/>
      <c r="K101" s="23"/>
    </row>
    <row r="102" spans="1:11" x14ac:dyDescent="0.25">
      <c r="A102" s="23"/>
      <c r="B102" s="23"/>
      <c r="C102" s="23"/>
      <c r="D102" s="23"/>
      <c r="E102" s="24"/>
      <c r="F102" s="24"/>
      <c r="G102" s="23"/>
      <c r="H102" s="25"/>
      <c r="I102" s="25"/>
      <c r="J102" s="25"/>
      <c r="K102" s="23"/>
    </row>
    <row r="103" spans="1:11" x14ac:dyDescent="0.25">
      <c r="A103" s="23"/>
      <c r="B103" s="23"/>
      <c r="C103" s="23"/>
      <c r="D103" s="23"/>
      <c r="E103" s="24"/>
      <c r="F103" s="24"/>
      <c r="G103" s="23"/>
      <c r="H103" s="25"/>
      <c r="I103" s="25"/>
      <c r="J103" s="25"/>
      <c r="K103" s="23"/>
    </row>
    <row r="104" spans="1:11" x14ac:dyDescent="0.25">
      <c r="A104" s="23"/>
      <c r="B104" s="23"/>
      <c r="C104" s="23"/>
      <c r="D104" s="23"/>
      <c r="E104" s="24"/>
      <c r="F104" s="24"/>
      <c r="G104" s="23"/>
      <c r="H104" s="25"/>
      <c r="I104" s="25"/>
      <c r="J104" s="25"/>
      <c r="K104" s="23"/>
    </row>
    <row r="105" spans="1:11" x14ac:dyDescent="0.25">
      <c r="A105" s="23"/>
      <c r="B105" s="23"/>
      <c r="C105" s="23"/>
      <c r="D105" s="23"/>
      <c r="E105" s="24"/>
      <c r="F105" s="24"/>
      <c r="G105" s="23"/>
      <c r="H105" s="25"/>
      <c r="I105" s="25"/>
      <c r="J105" s="25"/>
      <c r="K105" s="23"/>
    </row>
    <row r="106" spans="1:11" x14ac:dyDescent="0.25">
      <c r="A106" s="23"/>
      <c r="B106" s="23"/>
      <c r="C106" s="23"/>
      <c r="D106" s="23"/>
      <c r="E106" s="24"/>
      <c r="F106" s="24"/>
      <c r="G106" s="23"/>
      <c r="H106" s="25"/>
      <c r="I106" s="25"/>
      <c r="J106" s="25"/>
      <c r="K106" s="23"/>
    </row>
    <row r="107" spans="1:11" x14ac:dyDescent="0.25">
      <c r="A107" s="23"/>
      <c r="B107" s="23"/>
      <c r="C107" s="23"/>
      <c r="D107" s="23"/>
      <c r="E107" s="24"/>
      <c r="F107" s="24"/>
      <c r="G107" s="23"/>
      <c r="H107" s="25"/>
      <c r="I107" s="25"/>
      <c r="J107" s="25"/>
      <c r="K107" s="23"/>
    </row>
    <row r="108" spans="1:11" x14ac:dyDescent="0.25">
      <c r="A108" s="23"/>
      <c r="B108" s="23"/>
      <c r="C108" s="23"/>
      <c r="D108" s="23"/>
      <c r="E108" s="24"/>
      <c r="F108" s="24"/>
      <c r="G108" s="23"/>
      <c r="H108" s="25"/>
      <c r="I108" s="25"/>
      <c r="J108" s="25"/>
      <c r="K108" s="23"/>
    </row>
    <row r="109" spans="1:11" x14ac:dyDescent="0.25">
      <c r="A109" s="23"/>
      <c r="B109" s="23"/>
      <c r="C109" s="23"/>
      <c r="D109" s="23"/>
      <c r="E109" s="24"/>
      <c r="F109" s="24"/>
      <c r="G109" s="23"/>
      <c r="H109" s="25"/>
      <c r="I109" s="25"/>
      <c r="J109" s="25"/>
      <c r="K109" s="23"/>
    </row>
    <row r="110" spans="1:11" x14ac:dyDescent="0.25">
      <c r="A110" s="23"/>
      <c r="B110" s="23"/>
      <c r="C110" s="23"/>
      <c r="D110" s="23"/>
      <c r="E110" s="24"/>
      <c r="F110" s="24"/>
      <c r="G110" s="23"/>
      <c r="H110" s="25"/>
      <c r="I110" s="25"/>
      <c r="J110" s="25"/>
      <c r="K110" s="23"/>
    </row>
    <row r="111" spans="1:11" x14ac:dyDescent="0.25">
      <c r="A111" s="23"/>
      <c r="B111" s="23"/>
      <c r="C111" s="23"/>
      <c r="D111" s="23"/>
      <c r="E111" s="24"/>
      <c r="F111" s="24"/>
      <c r="G111" s="23"/>
      <c r="H111" s="25"/>
      <c r="I111" s="25"/>
      <c r="J111" s="25"/>
      <c r="K111" s="23"/>
    </row>
    <row r="112" spans="1:11" x14ac:dyDescent="0.25">
      <c r="A112" s="23"/>
      <c r="B112" s="23"/>
      <c r="C112" s="23"/>
      <c r="D112" s="23"/>
      <c r="E112" s="24"/>
      <c r="F112" s="24"/>
      <c r="G112" s="23"/>
      <c r="H112" s="25"/>
      <c r="I112" s="25"/>
      <c r="J112" s="25"/>
      <c r="K112" s="23"/>
    </row>
    <row r="113" spans="1:11" x14ac:dyDescent="0.25">
      <c r="A113" s="23"/>
      <c r="B113" s="23"/>
      <c r="C113" s="23"/>
      <c r="D113" s="23"/>
      <c r="E113" s="24"/>
      <c r="F113" s="24"/>
      <c r="G113" s="23"/>
      <c r="H113" s="25"/>
      <c r="I113" s="25"/>
      <c r="J113" s="25"/>
      <c r="K113" s="23"/>
    </row>
    <row r="114" spans="1:11" x14ac:dyDescent="0.25">
      <c r="A114" s="23"/>
      <c r="B114" s="23"/>
      <c r="C114" s="23"/>
      <c r="D114" s="23"/>
      <c r="E114" s="24"/>
      <c r="F114" s="24"/>
      <c r="G114" s="23"/>
      <c r="H114" s="25"/>
      <c r="I114" s="25"/>
      <c r="J114" s="25"/>
      <c r="K114" s="23"/>
    </row>
    <row r="115" spans="1:11" x14ac:dyDescent="0.25">
      <c r="A115" s="23"/>
      <c r="B115" s="23"/>
      <c r="C115" s="23"/>
      <c r="D115" s="23"/>
      <c r="E115" s="24"/>
      <c r="F115" s="24"/>
      <c r="G115" s="23"/>
      <c r="H115" s="25"/>
      <c r="I115" s="25"/>
      <c r="J115" s="25"/>
      <c r="K115" s="23"/>
    </row>
    <row r="116" spans="1:11" x14ac:dyDescent="0.25">
      <c r="A116" s="23"/>
      <c r="B116" s="23"/>
      <c r="C116" s="23"/>
      <c r="D116" s="23"/>
      <c r="E116" s="24"/>
      <c r="F116" s="24"/>
      <c r="G116" s="23"/>
      <c r="H116" s="25"/>
      <c r="I116" s="25"/>
      <c r="J116" s="25"/>
      <c r="K116" s="23"/>
    </row>
    <row r="117" spans="1:11" x14ac:dyDescent="0.25">
      <c r="A117" s="23"/>
      <c r="B117" s="23"/>
      <c r="C117" s="23"/>
      <c r="D117" s="23"/>
      <c r="E117" s="24"/>
      <c r="F117" s="24"/>
      <c r="G117" s="23"/>
      <c r="H117" s="25"/>
      <c r="I117" s="25"/>
      <c r="J117" s="25"/>
      <c r="K117" s="23"/>
    </row>
    <row r="118" spans="1:11" x14ac:dyDescent="0.25">
      <c r="A118" s="23"/>
      <c r="B118" s="23"/>
      <c r="C118" s="23"/>
      <c r="D118" s="23"/>
      <c r="E118" s="24"/>
      <c r="F118" s="24"/>
      <c r="G118" s="23"/>
      <c r="H118" s="25"/>
      <c r="I118" s="25"/>
      <c r="J118" s="25"/>
      <c r="K118" s="23"/>
    </row>
    <row r="119" spans="1:11" x14ac:dyDescent="0.25">
      <c r="A119" s="23"/>
      <c r="B119" s="23"/>
      <c r="C119" s="23"/>
      <c r="D119" s="23"/>
      <c r="E119" s="24"/>
      <c r="F119" s="24"/>
      <c r="G119" s="23"/>
      <c r="H119" s="25"/>
      <c r="I119" s="25"/>
      <c r="J119" s="25"/>
      <c r="K119" s="23"/>
    </row>
    <row r="120" spans="1:11" x14ac:dyDescent="0.25">
      <c r="A120" s="23"/>
      <c r="B120" s="23"/>
      <c r="C120" s="23"/>
      <c r="D120" s="23"/>
      <c r="E120" s="24"/>
      <c r="F120" s="24"/>
      <c r="G120" s="23"/>
      <c r="H120" s="25"/>
      <c r="I120" s="25"/>
      <c r="J120" s="25"/>
      <c r="K120" s="23"/>
    </row>
    <row r="121" spans="1:11" x14ac:dyDescent="0.25">
      <c r="A121" s="23"/>
      <c r="B121" s="23"/>
      <c r="C121" s="23"/>
      <c r="D121" s="23"/>
      <c r="E121" s="24"/>
      <c r="F121" s="24"/>
      <c r="G121" s="23"/>
      <c r="H121" s="25"/>
      <c r="I121" s="25"/>
      <c r="J121" s="25"/>
      <c r="K121" s="23"/>
    </row>
    <row r="122" spans="1:11" x14ac:dyDescent="0.25">
      <c r="A122" s="23"/>
      <c r="B122" s="23"/>
      <c r="C122" s="23"/>
      <c r="D122" s="23"/>
      <c r="E122" s="24"/>
      <c r="F122" s="24"/>
      <c r="G122" s="23"/>
      <c r="H122" s="25"/>
      <c r="I122" s="25"/>
      <c r="J122" s="25"/>
      <c r="K122" s="23"/>
    </row>
    <row r="123" spans="1:11" x14ac:dyDescent="0.25">
      <c r="A123" s="23"/>
      <c r="B123" s="23"/>
      <c r="C123" s="23"/>
      <c r="D123" s="23"/>
      <c r="E123" s="24"/>
      <c r="F123" s="24"/>
      <c r="G123" s="23"/>
      <c r="H123" s="25"/>
      <c r="I123" s="25"/>
      <c r="J123" s="25"/>
      <c r="K123" s="23"/>
    </row>
    <row r="124" spans="1:11" x14ac:dyDescent="0.25">
      <c r="A124" s="23"/>
      <c r="B124" s="23"/>
      <c r="C124" s="23"/>
      <c r="D124" s="23"/>
      <c r="E124" s="24"/>
      <c r="F124" s="24"/>
      <c r="G124" s="23"/>
      <c r="H124" s="25"/>
      <c r="I124" s="25"/>
      <c r="J124" s="25"/>
      <c r="K124" s="23"/>
    </row>
    <row r="125" spans="1:11" x14ac:dyDescent="0.25">
      <c r="A125" s="23"/>
      <c r="B125" s="23"/>
      <c r="C125" s="23"/>
      <c r="D125" s="23"/>
      <c r="E125" s="24"/>
      <c r="F125" s="24"/>
      <c r="G125" s="23"/>
      <c r="H125" s="25"/>
      <c r="I125" s="25"/>
      <c r="J125" s="25"/>
      <c r="K125" s="23"/>
    </row>
    <row r="126" spans="1:11" x14ac:dyDescent="0.25">
      <c r="A126" s="23"/>
      <c r="B126" s="23"/>
      <c r="C126" s="23"/>
      <c r="D126" s="23"/>
      <c r="E126" s="24"/>
      <c r="F126" s="24"/>
      <c r="G126" s="23"/>
      <c r="H126" s="25"/>
      <c r="I126" s="25"/>
      <c r="J126" s="25"/>
      <c r="K126" s="23"/>
    </row>
    <row r="127" spans="1:11" x14ac:dyDescent="0.25">
      <c r="A127" s="23"/>
      <c r="B127" s="23"/>
      <c r="C127" s="23"/>
      <c r="D127" s="23"/>
      <c r="E127" s="24"/>
      <c r="F127" s="24"/>
      <c r="G127" s="23"/>
      <c r="H127" s="25"/>
      <c r="I127" s="25"/>
      <c r="J127" s="25"/>
      <c r="K127" s="23"/>
    </row>
    <row r="128" spans="1:11" x14ac:dyDescent="0.25">
      <c r="A128" s="23"/>
      <c r="B128" s="23"/>
      <c r="C128" s="23"/>
      <c r="D128" s="23"/>
      <c r="E128" s="24"/>
      <c r="F128" s="24"/>
      <c r="G128" s="23"/>
      <c r="H128" s="25"/>
      <c r="I128" s="25"/>
      <c r="J128" s="25"/>
      <c r="K128" s="23"/>
    </row>
    <row r="129" spans="1:11" x14ac:dyDescent="0.25">
      <c r="A129" s="23"/>
      <c r="B129" s="23"/>
      <c r="C129" s="23"/>
      <c r="D129" s="23"/>
      <c r="E129" s="24"/>
      <c r="F129" s="24"/>
      <c r="G129" s="23"/>
      <c r="H129" s="25"/>
      <c r="I129" s="25"/>
      <c r="J129" s="25"/>
      <c r="K129" s="23"/>
    </row>
    <row r="130" spans="1:11" x14ac:dyDescent="0.25">
      <c r="A130" s="23"/>
      <c r="B130" s="23"/>
      <c r="C130" s="23"/>
      <c r="D130" s="23"/>
      <c r="E130" s="24"/>
      <c r="F130" s="24"/>
      <c r="G130" s="23"/>
      <c r="H130" s="25"/>
      <c r="I130" s="25"/>
      <c r="J130" s="25"/>
      <c r="K130" s="23"/>
    </row>
    <row r="131" spans="1:11" x14ac:dyDescent="0.25">
      <c r="A131" s="23"/>
      <c r="B131" s="23"/>
      <c r="C131" s="23"/>
      <c r="D131" s="23"/>
      <c r="E131" s="24"/>
      <c r="F131" s="24"/>
      <c r="G131" s="23"/>
      <c r="H131" s="25"/>
      <c r="I131" s="25"/>
      <c r="J131" s="25"/>
      <c r="K131" s="23"/>
    </row>
    <row r="132" spans="1:11" x14ac:dyDescent="0.25">
      <c r="A132" s="23"/>
      <c r="B132" s="23"/>
      <c r="C132" s="23"/>
      <c r="D132" s="23"/>
      <c r="E132" s="24"/>
      <c r="F132" s="24"/>
      <c r="G132" s="23"/>
      <c r="H132" s="25"/>
      <c r="I132" s="25"/>
      <c r="J132" s="25"/>
      <c r="K132" s="23"/>
    </row>
    <row r="133" spans="1:11" x14ac:dyDescent="0.25">
      <c r="A133" s="23"/>
      <c r="B133" s="23"/>
      <c r="C133" s="23"/>
      <c r="D133" s="23"/>
      <c r="E133" s="24"/>
      <c r="F133" s="24"/>
      <c r="G133" s="23"/>
      <c r="H133" s="25"/>
      <c r="I133" s="25"/>
      <c r="J133" s="25"/>
      <c r="K133" s="23"/>
    </row>
    <row r="134" spans="1:11" x14ac:dyDescent="0.25">
      <c r="A134" s="23"/>
      <c r="B134" s="23"/>
      <c r="C134" s="23"/>
      <c r="D134" s="23"/>
      <c r="E134" s="24"/>
      <c r="F134" s="24"/>
      <c r="G134" s="23"/>
      <c r="H134" s="25"/>
      <c r="I134" s="25"/>
      <c r="J134" s="25"/>
      <c r="K134" s="23"/>
    </row>
    <row r="135" spans="1:11" x14ac:dyDescent="0.25">
      <c r="A135" s="23"/>
      <c r="B135" s="23"/>
      <c r="C135" s="23"/>
      <c r="D135" s="23"/>
      <c r="E135" s="24"/>
      <c r="F135" s="24"/>
      <c r="G135" s="23"/>
      <c r="H135" s="25"/>
      <c r="I135" s="25"/>
      <c r="J135" s="25"/>
      <c r="K135" s="23"/>
    </row>
    <row r="136" spans="1:11" x14ac:dyDescent="0.25">
      <c r="A136" s="23"/>
      <c r="B136" s="23"/>
      <c r="C136" s="23"/>
      <c r="D136" s="23"/>
      <c r="E136" s="24"/>
      <c r="F136" s="24"/>
      <c r="G136" s="23"/>
      <c r="H136" s="25"/>
      <c r="I136" s="25"/>
      <c r="J136" s="25"/>
      <c r="K136" s="23"/>
    </row>
    <row r="137" spans="1:11" x14ac:dyDescent="0.25">
      <c r="A137" s="23"/>
      <c r="B137" s="23"/>
      <c r="C137" s="23"/>
      <c r="D137" s="23"/>
      <c r="E137" s="24"/>
      <c r="F137" s="24"/>
      <c r="G137" s="23"/>
      <c r="H137" s="25"/>
      <c r="I137" s="25"/>
      <c r="J137" s="25"/>
      <c r="K137" s="23"/>
    </row>
    <row r="138" spans="1:11" x14ac:dyDescent="0.25">
      <c r="A138" s="23"/>
      <c r="B138" s="23"/>
      <c r="C138" s="23"/>
      <c r="D138" s="23"/>
      <c r="E138" s="24"/>
      <c r="F138" s="24"/>
      <c r="G138" s="23"/>
      <c r="H138" s="25"/>
      <c r="I138" s="25"/>
      <c r="J138" s="25"/>
      <c r="K138" s="23"/>
    </row>
    <row r="139" spans="1:11" x14ac:dyDescent="0.25">
      <c r="A139" s="23"/>
      <c r="B139" s="23"/>
      <c r="C139" s="23"/>
      <c r="D139" s="23"/>
      <c r="E139" s="24"/>
      <c r="F139" s="24"/>
      <c r="G139" s="23"/>
      <c r="H139" s="25"/>
      <c r="I139" s="25"/>
      <c r="J139" s="25"/>
      <c r="K139" s="23"/>
    </row>
    <row r="140" spans="1:11" x14ac:dyDescent="0.25">
      <c r="A140" s="23"/>
      <c r="B140" s="23"/>
      <c r="C140" s="23"/>
      <c r="D140" s="23"/>
      <c r="E140" s="24"/>
      <c r="F140" s="24"/>
      <c r="G140" s="23"/>
      <c r="H140" s="25"/>
      <c r="I140" s="25"/>
      <c r="J140" s="25"/>
      <c r="K140" s="23"/>
    </row>
    <row r="141" spans="1:11" x14ac:dyDescent="0.25">
      <c r="A141" s="23"/>
      <c r="B141" s="23"/>
      <c r="C141" s="23"/>
      <c r="D141" s="23"/>
      <c r="E141" s="24"/>
      <c r="F141" s="24"/>
      <c r="G141" s="23"/>
      <c r="H141" s="25"/>
      <c r="I141" s="25"/>
      <c r="J141" s="25"/>
      <c r="K141" s="23"/>
    </row>
    <row r="142" spans="1:11" x14ac:dyDescent="0.25">
      <c r="A142" s="23"/>
      <c r="B142" s="23"/>
      <c r="C142" s="23"/>
      <c r="D142" s="23"/>
      <c r="E142" s="24"/>
      <c r="F142" s="24"/>
      <c r="G142" s="23"/>
      <c r="H142" s="25"/>
      <c r="I142" s="25"/>
      <c r="J142" s="25"/>
      <c r="K142" s="23"/>
    </row>
    <row r="143" spans="1:11" x14ac:dyDescent="0.25">
      <c r="A143" s="23"/>
      <c r="B143" s="23"/>
      <c r="C143" s="23"/>
      <c r="D143" s="23"/>
      <c r="E143" s="24"/>
      <c r="F143" s="24"/>
      <c r="G143" s="23"/>
      <c r="H143" s="25"/>
      <c r="I143" s="25"/>
      <c r="J143" s="25"/>
      <c r="K143" s="23"/>
    </row>
    <row r="144" spans="1:11" x14ac:dyDescent="0.25">
      <c r="A144" s="23"/>
      <c r="B144" s="23"/>
      <c r="C144" s="23"/>
      <c r="D144" s="23"/>
      <c r="E144" s="24"/>
      <c r="F144" s="24"/>
      <c r="G144" s="23"/>
      <c r="H144" s="25"/>
      <c r="I144" s="25"/>
      <c r="J144" s="25"/>
      <c r="K144" s="23"/>
    </row>
    <row r="145" spans="1:11" x14ac:dyDescent="0.25">
      <c r="A145" s="23"/>
      <c r="B145" s="23"/>
      <c r="C145" s="23"/>
      <c r="D145" s="23"/>
      <c r="E145" s="24"/>
      <c r="F145" s="24"/>
      <c r="G145" s="23"/>
      <c r="H145" s="25"/>
      <c r="I145" s="25"/>
      <c r="J145" s="25"/>
      <c r="K145" s="2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I20"/>
  <sheetViews>
    <sheetView workbookViewId="0">
      <selection activeCell="C10" sqref="C10"/>
    </sheetView>
  </sheetViews>
  <sheetFormatPr defaultRowHeight="15" x14ac:dyDescent="0.25"/>
  <cols>
    <col min="2" max="2" width="60" bestFit="1" customWidth="1"/>
    <col min="3" max="3" width="10.7109375" bestFit="1" customWidth="1"/>
    <col min="4" max="4" width="8.28515625" bestFit="1" customWidth="1"/>
    <col min="6" max="6" width="15.85546875" bestFit="1" customWidth="1"/>
    <col min="7" max="7" width="9.5703125" bestFit="1" customWidth="1"/>
    <col min="8" max="8" width="13.7109375" bestFit="1" customWidth="1"/>
    <col min="9" max="9" width="19.7109375" bestFit="1" customWidth="1"/>
  </cols>
  <sheetData>
    <row r="1" spans="1:9" ht="47.25" x14ac:dyDescent="0.25">
      <c r="A1" s="28" t="s">
        <v>91</v>
      </c>
      <c r="B1" s="28" t="s">
        <v>92</v>
      </c>
      <c r="C1" s="74" t="s">
        <v>188</v>
      </c>
      <c r="D1" s="75" t="s">
        <v>189</v>
      </c>
      <c r="E1" s="28" t="s">
        <v>93</v>
      </c>
      <c r="F1" s="29" t="s">
        <v>94</v>
      </c>
      <c r="G1" s="28" t="s">
        <v>95</v>
      </c>
      <c r="H1" s="28" t="s">
        <v>96</v>
      </c>
      <c r="I1" s="28" t="s">
        <v>155</v>
      </c>
    </row>
    <row r="2" spans="1:9" x14ac:dyDescent="0.25">
      <c r="A2" s="105"/>
      <c r="B2" s="105"/>
      <c r="C2" s="105"/>
      <c r="D2" s="105">
        <f>E2/12</f>
        <v>0</v>
      </c>
      <c r="E2" s="105"/>
      <c r="F2" s="106"/>
      <c r="G2" s="106">
        <f>E2*F2</f>
        <v>0</v>
      </c>
      <c r="H2" s="106">
        <f>G2/12</f>
        <v>0</v>
      </c>
      <c r="I2" s="105"/>
    </row>
    <row r="3" spans="1:9" x14ac:dyDescent="0.25">
      <c r="A3" s="105"/>
      <c r="B3" s="105"/>
      <c r="C3" s="105"/>
      <c r="D3" s="105">
        <f t="shared" ref="D3:D19" si="0">E3/12</f>
        <v>0</v>
      </c>
      <c r="E3" s="105"/>
      <c r="F3" s="106"/>
      <c r="G3" s="106">
        <f t="shared" ref="G3:G19" si="1">E3*F3</f>
        <v>0</v>
      </c>
      <c r="H3" s="106">
        <f t="shared" ref="H3:H19" si="2">G3/12</f>
        <v>0</v>
      </c>
      <c r="I3" s="105"/>
    </row>
    <row r="4" spans="1:9" x14ac:dyDescent="0.25">
      <c r="A4" s="105"/>
      <c r="B4" s="105"/>
      <c r="C4" s="105"/>
      <c r="D4" s="105">
        <f t="shared" si="0"/>
        <v>0</v>
      </c>
      <c r="E4" s="105"/>
      <c r="F4" s="106"/>
      <c r="G4" s="106">
        <f t="shared" si="1"/>
        <v>0</v>
      </c>
      <c r="H4" s="106">
        <f t="shared" si="2"/>
        <v>0</v>
      </c>
      <c r="I4" s="105"/>
    </row>
    <row r="5" spans="1:9" x14ac:dyDescent="0.25">
      <c r="A5" s="105"/>
      <c r="B5" s="105"/>
      <c r="C5" s="105"/>
      <c r="D5" s="105">
        <f t="shared" si="0"/>
        <v>0</v>
      </c>
      <c r="E5" s="105"/>
      <c r="F5" s="106"/>
      <c r="G5" s="106">
        <f t="shared" si="1"/>
        <v>0</v>
      </c>
      <c r="H5" s="106">
        <f t="shared" si="2"/>
        <v>0</v>
      </c>
      <c r="I5" s="105"/>
    </row>
    <row r="6" spans="1:9" x14ac:dyDescent="0.25">
      <c r="A6" s="105"/>
      <c r="B6" s="105"/>
      <c r="C6" s="105"/>
      <c r="D6" s="105">
        <f t="shared" si="0"/>
        <v>0</v>
      </c>
      <c r="E6" s="105"/>
      <c r="F6" s="106"/>
      <c r="G6" s="106">
        <f t="shared" si="1"/>
        <v>0</v>
      </c>
      <c r="H6" s="106">
        <f t="shared" si="2"/>
        <v>0</v>
      </c>
      <c r="I6" s="105"/>
    </row>
    <row r="7" spans="1:9" x14ac:dyDescent="0.25">
      <c r="A7" s="105"/>
      <c r="B7" s="105"/>
      <c r="C7" s="105"/>
      <c r="D7" s="105">
        <f t="shared" si="0"/>
        <v>0</v>
      </c>
      <c r="E7" s="105"/>
      <c r="F7" s="106"/>
      <c r="G7" s="106">
        <f t="shared" si="1"/>
        <v>0</v>
      </c>
      <c r="H7" s="106">
        <f t="shared" si="2"/>
        <v>0</v>
      </c>
      <c r="I7" s="105"/>
    </row>
    <row r="8" spans="1:9" x14ac:dyDescent="0.25">
      <c r="A8" s="105"/>
      <c r="B8" s="105"/>
      <c r="C8" s="105"/>
      <c r="D8" s="105">
        <f t="shared" si="0"/>
        <v>0</v>
      </c>
      <c r="E8" s="105"/>
      <c r="F8" s="106"/>
      <c r="G8" s="106">
        <f t="shared" si="1"/>
        <v>0</v>
      </c>
      <c r="H8" s="106">
        <f t="shared" si="2"/>
        <v>0</v>
      </c>
      <c r="I8" s="105"/>
    </row>
    <row r="9" spans="1:9" x14ac:dyDescent="0.25">
      <c r="A9" s="105"/>
      <c r="B9" s="105"/>
      <c r="C9" s="105"/>
      <c r="D9" s="105">
        <f t="shared" si="0"/>
        <v>0</v>
      </c>
      <c r="E9" s="105"/>
      <c r="F9" s="106"/>
      <c r="G9" s="106">
        <f t="shared" si="1"/>
        <v>0</v>
      </c>
      <c r="H9" s="106">
        <f t="shared" si="2"/>
        <v>0</v>
      </c>
      <c r="I9" s="105"/>
    </row>
    <row r="10" spans="1:9" x14ac:dyDescent="0.25">
      <c r="A10" s="105"/>
      <c r="B10" s="105"/>
      <c r="C10" s="105"/>
      <c r="D10" s="105">
        <f t="shared" si="0"/>
        <v>0</v>
      </c>
      <c r="E10" s="105"/>
      <c r="F10" s="106"/>
      <c r="G10" s="106">
        <f t="shared" si="1"/>
        <v>0</v>
      </c>
      <c r="H10" s="106">
        <f t="shared" si="2"/>
        <v>0</v>
      </c>
      <c r="I10" s="105"/>
    </row>
    <row r="11" spans="1:9" x14ac:dyDescent="0.25">
      <c r="A11" s="105"/>
      <c r="B11" s="105"/>
      <c r="C11" s="105"/>
      <c r="D11" s="105">
        <f t="shared" si="0"/>
        <v>0</v>
      </c>
      <c r="E11" s="105"/>
      <c r="F11" s="106"/>
      <c r="G11" s="106">
        <f t="shared" si="1"/>
        <v>0</v>
      </c>
      <c r="H11" s="106">
        <f t="shared" si="2"/>
        <v>0</v>
      </c>
      <c r="I11" s="105"/>
    </row>
    <row r="12" spans="1:9" x14ac:dyDescent="0.25">
      <c r="A12" s="105"/>
      <c r="B12" s="105"/>
      <c r="C12" s="105"/>
      <c r="D12" s="105">
        <f t="shared" si="0"/>
        <v>0</v>
      </c>
      <c r="E12" s="105"/>
      <c r="F12" s="106"/>
      <c r="G12" s="106">
        <f t="shared" si="1"/>
        <v>0</v>
      </c>
      <c r="H12" s="106">
        <f t="shared" si="2"/>
        <v>0</v>
      </c>
      <c r="I12" s="105"/>
    </row>
    <row r="13" spans="1:9" x14ac:dyDescent="0.25">
      <c r="A13" s="105"/>
      <c r="B13" s="105"/>
      <c r="C13" s="105"/>
      <c r="D13" s="105">
        <f t="shared" si="0"/>
        <v>0</v>
      </c>
      <c r="E13" s="105"/>
      <c r="F13" s="106"/>
      <c r="G13" s="106">
        <f t="shared" si="1"/>
        <v>0</v>
      </c>
      <c r="H13" s="106">
        <f t="shared" si="2"/>
        <v>0</v>
      </c>
      <c r="I13" s="105"/>
    </row>
    <row r="14" spans="1:9" x14ac:dyDescent="0.25">
      <c r="A14" s="105"/>
      <c r="B14" s="105"/>
      <c r="C14" s="105"/>
      <c r="D14" s="105">
        <f t="shared" si="0"/>
        <v>0</v>
      </c>
      <c r="E14" s="105"/>
      <c r="F14" s="106"/>
      <c r="G14" s="106">
        <f t="shared" si="1"/>
        <v>0</v>
      </c>
      <c r="H14" s="106">
        <f t="shared" si="2"/>
        <v>0</v>
      </c>
      <c r="I14" s="105"/>
    </row>
    <row r="15" spans="1:9" x14ac:dyDescent="0.25">
      <c r="A15" s="105"/>
      <c r="B15" s="105"/>
      <c r="C15" s="105"/>
      <c r="D15" s="105">
        <f t="shared" si="0"/>
        <v>0</v>
      </c>
      <c r="E15" s="105"/>
      <c r="F15" s="106"/>
      <c r="G15" s="106">
        <f t="shared" si="1"/>
        <v>0</v>
      </c>
      <c r="H15" s="106">
        <f t="shared" si="2"/>
        <v>0</v>
      </c>
      <c r="I15" s="105"/>
    </row>
    <row r="16" spans="1:9" x14ac:dyDescent="0.25">
      <c r="A16" s="105"/>
      <c r="B16" s="105"/>
      <c r="C16" s="105"/>
      <c r="D16" s="105">
        <f t="shared" si="0"/>
        <v>0</v>
      </c>
      <c r="E16" s="105"/>
      <c r="F16" s="106"/>
      <c r="G16" s="106">
        <f t="shared" si="1"/>
        <v>0</v>
      </c>
      <c r="H16" s="106">
        <f t="shared" si="2"/>
        <v>0</v>
      </c>
      <c r="I16" s="105"/>
    </row>
    <row r="17" spans="1:9" x14ac:dyDescent="0.25">
      <c r="A17" s="105"/>
      <c r="B17" s="105"/>
      <c r="C17" s="105"/>
      <c r="D17" s="105">
        <f t="shared" si="0"/>
        <v>0</v>
      </c>
      <c r="E17" s="105"/>
      <c r="F17" s="106"/>
      <c r="G17" s="106">
        <f t="shared" si="1"/>
        <v>0</v>
      </c>
      <c r="H17" s="106">
        <f t="shared" si="2"/>
        <v>0</v>
      </c>
      <c r="I17" s="105"/>
    </row>
    <row r="18" spans="1:9" x14ac:dyDescent="0.25">
      <c r="A18" s="105"/>
      <c r="B18" s="105"/>
      <c r="C18" s="105"/>
      <c r="D18" s="105">
        <f t="shared" si="0"/>
        <v>0</v>
      </c>
      <c r="E18" s="105"/>
      <c r="F18" s="106"/>
      <c r="G18" s="106">
        <f t="shared" si="1"/>
        <v>0</v>
      </c>
      <c r="H18" s="106">
        <f t="shared" si="2"/>
        <v>0</v>
      </c>
      <c r="I18" s="105"/>
    </row>
    <row r="19" spans="1:9" x14ac:dyDescent="0.25">
      <c r="A19" s="105"/>
      <c r="B19" s="105"/>
      <c r="C19" s="105"/>
      <c r="D19" s="105">
        <f t="shared" si="0"/>
        <v>0</v>
      </c>
      <c r="E19" s="105"/>
      <c r="F19" s="106"/>
      <c r="G19" s="106">
        <f t="shared" si="1"/>
        <v>0</v>
      </c>
      <c r="H19" s="106">
        <f t="shared" si="2"/>
        <v>0</v>
      </c>
      <c r="I19" s="105"/>
    </row>
    <row r="20" spans="1:9" x14ac:dyDescent="0.25">
      <c r="A20" s="105"/>
      <c r="B20" s="105"/>
      <c r="C20" s="105"/>
      <c r="D20" s="105"/>
      <c r="E20" s="105"/>
      <c r="F20" s="105"/>
      <c r="G20" s="105"/>
      <c r="H20" s="105"/>
      <c r="I20" s="105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I224"/>
  <sheetViews>
    <sheetView topLeftCell="A19" workbookViewId="0">
      <selection activeCell="H19" sqref="H1:H1048576"/>
    </sheetView>
  </sheetViews>
  <sheetFormatPr defaultRowHeight="15.75" x14ac:dyDescent="0.25"/>
  <cols>
    <col min="1" max="1" width="5.42578125" bestFit="1" customWidth="1"/>
    <col min="2" max="2" width="41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6.28515625" style="1" bestFit="1" customWidth="1"/>
  </cols>
  <sheetData>
    <row r="1" spans="1:9" ht="47.25" x14ac:dyDescent="0.25">
      <c r="A1" s="28" t="s">
        <v>91</v>
      </c>
      <c r="B1" s="28" t="s">
        <v>92</v>
      </c>
      <c r="C1" s="74" t="s">
        <v>188</v>
      </c>
      <c r="D1" s="75" t="s">
        <v>189</v>
      </c>
      <c r="E1" s="28" t="s">
        <v>93</v>
      </c>
      <c r="F1" s="29" t="s">
        <v>94</v>
      </c>
      <c r="G1" s="28" t="s">
        <v>95</v>
      </c>
      <c r="H1" s="28" t="s">
        <v>96</v>
      </c>
      <c r="I1" s="28" t="s">
        <v>155</v>
      </c>
    </row>
    <row r="2" spans="1:9" x14ac:dyDescent="0.25">
      <c r="A2" s="23">
        <v>1</v>
      </c>
      <c r="B2" s="23" t="s">
        <v>215</v>
      </c>
      <c r="C2" s="23" t="s">
        <v>214</v>
      </c>
      <c r="D2" s="23">
        <v>10</v>
      </c>
      <c r="E2" s="23">
        <f>D2*12</f>
        <v>120</v>
      </c>
      <c r="F2" s="24">
        <v>12.64</v>
      </c>
      <c r="G2" s="25">
        <f>F2*E2</f>
        <v>1516.8000000000002</v>
      </c>
      <c r="H2" s="25">
        <f>F2*D2</f>
        <v>126.4</v>
      </c>
      <c r="I2" s="23"/>
    </row>
    <row r="3" spans="1:9" x14ac:dyDescent="0.25">
      <c r="A3" s="23">
        <v>2</v>
      </c>
      <c r="B3" s="23" t="s">
        <v>273</v>
      </c>
      <c r="C3" s="23" t="s">
        <v>214</v>
      </c>
      <c r="D3" s="23">
        <v>25</v>
      </c>
      <c r="E3" s="23">
        <f t="shared" ref="E3:E39" si="0">D3*12</f>
        <v>300</v>
      </c>
      <c r="F3" s="24">
        <v>5.28</v>
      </c>
      <c r="G3" s="25">
        <f t="shared" ref="G3:G10" si="1">F3*E3</f>
        <v>1584</v>
      </c>
      <c r="H3" s="25">
        <f t="shared" ref="H3:H10" si="2">F3*D3</f>
        <v>132</v>
      </c>
      <c r="I3" s="23"/>
    </row>
    <row r="4" spans="1:9" x14ac:dyDescent="0.25">
      <c r="A4" s="23">
        <v>3</v>
      </c>
      <c r="B4" s="23" t="s">
        <v>274</v>
      </c>
      <c r="C4" s="23" t="s">
        <v>214</v>
      </c>
      <c r="D4" s="23">
        <v>6</v>
      </c>
      <c r="E4" s="23">
        <f t="shared" si="0"/>
        <v>72</v>
      </c>
      <c r="F4" s="24">
        <v>14.5</v>
      </c>
      <c r="G4" s="25">
        <f t="shared" si="1"/>
        <v>1044</v>
      </c>
      <c r="H4" s="25">
        <f t="shared" si="2"/>
        <v>87</v>
      </c>
      <c r="I4" s="23"/>
    </row>
    <row r="5" spans="1:9" x14ac:dyDescent="0.25">
      <c r="A5" s="23">
        <v>4</v>
      </c>
      <c r="B5" s="23" t="s">
        <v>275</v>
      </c>
      <c r="C5" s="23" t="s">
        <v>214</v>
      </c>
      <c r="D5" s="23">
        <v>3</v>
      </c>
      <c r="E5" s="23">
        <f t="shared" si="0"/>
        <v>36</v>
      </c>
      <c r="F5" s="24">
        <v>14</v>
      </c>
      <c r="G5" s="25">
        <f t="shared" si="1"/>
        <v>504</v>
      </c>
      <c r="H5" s="25">
        <f t="shared" si="2"/>
        <v>42</v>
      </c>
      <c r="I5" s="23"/>
    </row>
    <row r="6" spans="1:9" x14ac:dyDescent="0.25">
      <c r="A6" s="23">
        <v>5</v>
      </c>
      <c r="B6" s="23" t="s">
        <v>216</v>
      </c>
      <c r="C6" s="23" t="s">
        <v>214</v>
      </c>
      <c r="D6" s="23">
        <v>3</v>
      </c>
      <c r="E6" s="23">
        <f t="shared" si="0"/>
        <v>36</v>
      </c>
      <c r="F6" s="24">
        <v>7.9</v>
      </c>
      <c r="G6" s="25">
        <f t="shared" si="1"/>
        <v>284.40000000000003</v>
      </c>
      <c r="H6" s="25">
        <f t="shared" si="2"/>
        <v>23.700000000000003</v>
      </c>
      <c r="I6" s="23"/>
    </row>
    <row r="7" spans="1:9" x14ac:dyDescent="0.25">
      <c r="A7" s="23">
        <v>6</v>
      </c>
      <c r="B7" s="23" t="s">
        <v>219</v>
      </c>
      <c r="C7" s="23" t="s">
        <v>214</v>
      </c>
      <c r="D7" s="23">
        <v>1</v>
      </c>
      <c r="E7" s="23">
        <f t="shared" si="0"/>
        <v>12</v>
      </c>
      <c r="F7" s="24">
        <v>19.41</v>
      </c>
      <c r="G7" s="25">
        <f t="shared" si="1"/>
        <v>232.92000000000002</v>
      </c>
      <c r="H7" s="25">
        <f t="shared" si="2"/>
        <v>19.41</v>
      </c>
      <c r="I7" s="23"/>
    </row>
    <row r="8" spans="1:9" x14ac:dyDescent="0.25">
      <c r="A8" s="23">
        <v>7</v>
      </c>
      <c r="B8" s="23" t="s">
        <v>217</v>
      </c>
      <c r="C8" s="23" t="s">
        <v>214</v>
      </c>
      <c r="D8" s="23">
        <v>3</v>
      </c>
      <c r="E8" s="23">
        <f t="shared" si="0"/>
        <v>36</v>
      </c>
      <c r="F8" s="24">
        <v>3.2</v>
      </c>
      <c r="G8" s="25">
        <f t="shared" si="1"/>
        <v>115.2</v>
      </c>
      <c r="H8" s="25">
        <f t="shared" si="2"/>
        <v>9.6000000000000014</v>
      </c>
      <c r="I8" s="23"/>
    </row>
    <row r="9" spans="1:9" x14ac:dyDescent="0.25">
      <c r="A9" s="23">
        <v>8</v>
      </c>
      <c r="B9" s="23" t="s">
        <v>276</v>
      </c>
      <c r="C9" s="23" t="s">
        <v>214</v>
      </c>
      <c r="D9" s="23">
        <v>2</v>
      </c>
      <c r="E9" s="23">
        <f t="shared" si="0"/>
        <v>24</v>
      </c>
      <c r="F9" s="24">
        <v>15</v>
      </c>
      <c r="G9" s="25">
        <f t="shared" si="1"/>
        <v>360</v>
      </c>
      <c r="H9" s="25">
        <f t="shared" si="2"/>
        <v>30</v>
      </c>
      <c r="I9" s="23"/>
    </row>
    <row r="10" spans="1:9" x14ac:dyDescent="0.25">
      <c r="A10" s="23">
        <v>9</v>
      </c>
      <c r="B10" s="23" t="s">
        <v>218</v>
      </c>
      <c r="C10" s="23" t="s">
        <v>225</v>
      </c>
      <c r="D10" s="23">
        <v>4</v>
      </c>
      <c r="E10" s="23">
        <f t="shared" si="0"/>
        <v>48</v>
      </c>
      <c r="F10" s="24">
        <v>1.73</v>
      </c>
      <c r="G10" s="25">
        <f t="shared" si="1"/>
        <v>83.039999999999992</v>
      </c>
      <c r="H10" s="25">
        <f t="shared" si="2"/>
        <v>6.92</v>
      </c>
      <c r="I10" s="23"/>
    </row>
    <row r="11" spans="1:9" x14ac:dyDescent="0.25">
      <c r="A11" s="23">
        <v>10</v>
      </c>
      <c r="B11" s="23" t="s">
        <v>220</v>
      </c>
      <c r="C11" s="23" t="s">
        <v>214</v>
      </c>
      <c r="D11" s="23">
        <v>4</v>
      </c>
      <c r="E11" s="23">
        <f t="shared" si="0"/>
        <v>48</v>
      </c>
      <c r="F11" s="24">
        <v>0.74</v>
      </c>
      <c r="G11" s="25">
        <f t="shared" ref="G11:G39" si="3">F11*E11</f>
        <v>35.519999999999996</v>
      </c>
      <c r="H11" s="25">
        <f t="shared" ref="H11:H39" si="4">F11*D11</f>
        <v>2.96</v>
      </c>
      <c r="I11" s="23"/>
    </row>
    <row r="12" spans="1:9" x14ac:dyDescent="0.25">
      <c r="A12" s="23">
        <v>11</v>
      </c>
      <c r="B12" s="23" t="s">
        <v>277</v>
      </c>
      <c r="C12" s="23" t="s">
        <v>214</v>
      </c>
      <c r="D12" s="23">
        <v>1</v>
      </c>
      <c r="E12" s="23">
        <f t="shared" si="0"/>
        <v>12</v>
      </c>
      <c r="F12" s="24">
        <v>1.55</v>
      </c>
      <c r="G12" s="25">
        <f t="shared" si="3"/>
        <v>18.600000000000001</v>
      </c>
      <c r="H12" s="25">
        <f t="shared" si="4"/>
        <v>1.55</v>
      </c>
      <c r="I12" s="23"/>
    </row>
    <row r="13" spans="1:9" x14ac:dyDescent="0.25">
      <c r="A13" s="23">
        <v>12</v>
      </c>
      <c r="B13" s="23" t="s">
        <v>278</v>
      </c>
      <c r="C13" s="23" t="s">
        <v>214</v>
      </c>
      <c r="D13" s="23">
        <v>3</v>
      </c>
      <c r="E13" s="23">
        <f t="shared" si="0"/>
        <v>36</v>
      </c>
      <c r="F13" s="24">
        <v>1.97</v>
      </c>
      <c r="G13" s="25">
        <f t="shared" si="3"/>
        <v>70.92</v>
      </c>
      <c r="H13" s="25">
        <f t="shared" si="4"/>
        <v>5.91</v>
      </c>
      <c r="I13" s="23"/>
    </row>
    <row r="14" spans="1:9" x14ac:dyDescent="0.25">
      <c r="A14" s="23">
        <v>13</v>
      </c>
      <c r="B14" s="23" t="s">
        <v>279</v>
      </c>
      <c r="C14" s="23" t="s">
        <v>226</v>
      </c>
      <c r="D14" s="23">
        <v>2</v>
      </c>
      <c r="E14" s="23">
        <f t="shared" si="0"/>
        <v>24</v>
      </c>
      <c r="F14" s="24">
        <v>1.54</v>
      </c>
      <c r="G14" s="25">
        <f t="shared" si="3"/>
        <v>36.96</v>
      </c>
      <c r="H14" s="25">
        <f t="shared" si="4"/>
        <v>3.08</v>
      </c>
      <c r="I14" s="23"/>
    </row>
    <row r="15" spans="1:9" x14ac:dyDescent="0.25">
      <c r="A15" s="23">
        <v>14</v>
      </c>
      <c r="B15" s="23" t="s">
        <v>221</v>
      </c>
      <c r="C15" s="23" t="s">
        <v>214</v>
      </c>
      <c r="D15" s="23">
        <v>1</v>
      </c>
      <c r="E15" s="23">
        <f t="shared" si="0"/>
        <v>12</v>
      </c>
      <c r="F15" s="24">
        <v>17.72</v>
      </c>
      <c r="G15" s="25">
        <f t="shared" si="3"/>
        <v>212.64</v>
      </c>
      <c r="H15" s="25">
        <f t="shared" si="4"/>
        <v>17.72</v>
      </c>
      <c r="I15" s="23"/>
    </row>
    <row r="16" spans="1:9" x14ac:dyDescent="0.25">
      <c r="A16" s="23">
        <v>15</v>
      </c>
      <c r="B16" s="23" t="s">
        <v>280</v>
      </c>
      <c r="C16" s="23" t="s">
        <v>214</v>
      </c>
      <c r="D16" s="23">
        <v>1</v>
      </c>
      <c r="E16" s="23">
        <f t="shared" si="0"/>
        <v>12</v>
      </c>
      <c r="F16" s="24">
        <v>10.99</v>
      </c>
      <c r="G16" s="25">
        <f t="shared" si="3"/>
        <v>131.88</v>
      </c>
      <c r="H16" s="25">
        <f t="shared" si="4"/>
        <v>10.99</v>
      </c>
      <c r="I16" s="23"/>
    </row>
    <row r="17" spans="1:9" x14ac:dyDescent="0.25">
      <c r="A17" s="23">
        <v>16</v>
      </c>
      <c r="B17" s="23" t="s">
        <v>281</v>
      </c>
      <c r="C17" s="23" t="s">
        <v>214</v>
      </c>
      <c r="D17" s="23">
        <v>3</v>
      </c>
      <c r="E17" s="23">
        <f t="shared" si="0"/>
        <v>36</v>
      </c>
      <c r="F17" s="24">
        <v>2.42</v>
      </c>
      <c r="G17" s="25">
        <f t="shared" si="3"/>
        <v>87.12</v>
      </c>
      <c r="H17" s="25">
        <f t="shared" si="4"/>
        <v>7.26</v>
      </c>
      <c r="I17" s="23"/>
    </row>
    <row r="18" spans="1:9" x14ac:dyDescent="0.25">
      <c r="A18" s="23">
        <v>17</v>
      </c>
      <c r="B18" s="23" t="s">
        <v>222</v>
      </c>
      <c r="C18" s="23" t="s">
        <v>214</v>
      </c>
      <c r="D18" s="23">
        <v>2</v>
      </c>
      <c r="E18" s="23">
        <f t="shared" si="0"/>
        <v>24</v>
      </c>
      <c r="F18" s="24">
        <v>1.67</v>
      </c>
      <c r="G18" s="25">
        <f t="shared" si="3"/>
        <v>40.08</v>
      </c>
      <c r="H18" s="25">
        <f t="shared" si="4"/>
        <v>3.34</v>
      </c>
      <c r="I18" s="23"/>
    </row>
    <row r="19" spans="1:9" x14ac:dyDescent="0.25">
      <c r="A19" s="23">
        <v>18</v>
      </c>
      <c r="B19" s="23" t="s">
        <v>282</v>
      </c>
      <c r="C19" s="23" t="s">
        <v>227</v>
      </c>
      <c r="D19" s="23">
        <v>16</v>
      </c>
      <c r="E19" s="23">
        <f t="shared" si="0"/>
        <v>192</v>
      </c>
      <c r="F19" s="24">
        <v>18.04</v>
      </c>
      <c r="G19" s="25">
        <f t="shared" si="3"/>
        <v>3463.68</v>
      </c>
      <c r="H19" s="25">
        <f t="shared" si="4"/>
        <v>288.64</v>
      </c>
      <c r="I19" s="23"/>
    </row>
    <row r="20" spans="1:9" x14ac:dyDescent="0.25">
      <c r="A20" s="23">
        <v>19</v>
      </c>
      <c r="B20" s="23" t="s">
        <v>283</v>
      </c>
      <c r="C20" s="23" t="s">
        <v>227</v>
      </c>
      <c r="D20" s="23">
        <v>13</v>
      </c>
      <c r="E20" s="23">
        <f t="shared" si="0"/>
        <v>156</v>
      </c>
      <c r="F20" s="24">
        <v>49.32</v>
      </c>
      <c r="G20" s="25">
        <f t="shared" si="3"/>
        <v>7693.92</v>
      </c>
      <c r="H20" s="25">
        <f t="shared" si="4"/>
        <v>641.16</v>
      </c>
      <c r="I20" s="23"/>
    </row>
    <row r="21" spans="1:9" x14ac:dyDescent="0.25">
      <c r="A21" s="23">
        <v>20</v>
      </c>
      <c r="B21" s="23" t="s">
        <v>223</v>
      </c>
      <c r="C21" s="23" t="s">
        <v>214</v>
      </c>
      <c r="D21" s="23">
        <v>30</v>
      </c>
      <c r="E21" s="23">
        <f t="shared" si="0"/>
        <v>360</v>
      </c>
      <c r="F21" s="24">
        <v>1.44</v>
      </c>
      <c r="G21" s="25">
        <f t="shared" si="3"/>
        <v>518.4</v>
      </c>
      <c r="H21" s="25">
        <f t="shared" si="4"/>
        <v>43.199999999999996</v>
      </c>
      <c r="I21" s="23"/>
    </row>
    <row r="22" spans="1:9" x14ac:dyDescent="0.25">
      <c r="A22" s="23">
        <v>21</v>
      </c>
      <c r="B22" s="23" t="s">
        <v>284</v>
      </c>
      <c r="C22" s="23" t="s">
        <v>214</v>
      </c>
      <c r="D22" s="23">
        <v>1</v>
      </c>
      <c r="E22" s="23">
        <f t="shared" si="0"/>
        <v>12</v>
      </c>
      <c r="F22" s="24">
        <v>6.71</v>
      </c>
      <c r="G22" s="25">
        <f t="shared" si="3"/>
        <v>80.52</v>
      </c>
      <c r="H22" s="25">
        <f t="shared" si="4"/>
        <v>6.71</v>
      </c>
      <c r="I22" s="23"/>
    </row>
    <row r="23" spans="1:9" x14ac:dyDescent="0.25">
      <c r="A23" s="23">
        <v>22</v>
      </c>
      <c r="B23" s="23" t="s">
        <v>285</v>
      </c>
      <c r="C23" s="23" t="s">
        <v>214</v>
      </c>
      <c r="D23" s="23">
        <v>2</v>
      </c>
      <c r="E23" s="23">
        <f t="shared" si="0"/>
        <v>24</v>
      </c>
      <c r="F23" s="24">
        <v>37.99</v>
      </c>
      <c r="G23" s="25">
        <f t="shared" si="3"/>
        <v>911.76</v>
      </c>
      <c r="H23" s="25">
        <f t="shared" si="4"/>
        <v>75.98</v>
      </c>
      <c r="I23" s="23"/>
    </row>
    <row r="24" spans="1:9" x14ac:dyDescent="0.25">
      <c r="A24" s="23">
        <v>23</v>
      </c>
      <c r="B24" s="23" t="s">
        <v>286</v>
      </c>
      <c r="C24" s="23" t="s">
        <v>214</v>
      </c>
      <c r="D24" s="23">
        <v>3</v>
      </c>
      <c r="E24" s="23">
        <f t="shared" si="0"/>
        <v>36</v>
      </c>
      <c r="F24" s="24">
        <v>24.5</v>
      </c>
      <c r="G24" s="25">
        <f t="shared" si="3"/>
        <v>882</v>
      </c>
      <c r="H24" s="25">
        <f t="shared" si="4"/>
        <v>73.5</v>
      </c>
      <c r="I24" s="23"/>
    </row>
    <row r="25" spans="1:9" x14ac:dyDescent="0.25">
      <c r="A25" s="23">
        <v>24</v>
      </c>
      <c r="B25" s="23" t="s">
        <v>224</v>
      </c>
      <c r="C25" s="23" t="s">
        <v>214</v>
      </c>
      <c r="D25" s="23">
        <v>2</v>
      </c>
      <c r="E25" s="23">
        <f t="shared" si="0"/>
        <v>24</v>
      </c>
      <c r="F25" s="24">
        <v>2.85</v>
      </c>
      <c r="G25" s="25">
        <f t="shared" si="3"/>
        <v>68.400000000000006</v>
      </c>
      <c r="H25" s="25">
        <f t="shared" si="4"/>
        <v>5.7</v>
      </c>
      <c r="I25" s="23"/>
    </row>
    <row r="26" spans="1:9" x14ac:dyDescent="0.25">
      <c r="A26" s="23">
        <v>25</v>
      </c>
      <c r="B26" s="23" t="s">
        <v>287</v>
      </c>
      <c r="C26" s="23" t="s">
        <v>227</v>
      </c>
      <c r="D26" s="23">
        <v>1</v>
      </c>
      <c r="E26" s="23">
        <f t="shared" si="0"/>
        <v>12</v>
      </c>
      <c r="F26" s="24">
        <v>79.2</v>
      </c>
      <c r="G26" s="25">
        <f t="shared" si="3"/>
        <v>950.40000000000009</v>
      </c>
      <c r="H26" s="25">
        <f t="shared" si="4"/>
        <v>79.2</v>
      </c>
      <c r="I26" s="23"/>
    </row>
    <row r="27" spans="1:9" x14ac:dyDescent="0.25">
      <c r="A27" s="23">
        <v>26</v>
      </c>
      <c r="B27" s="23" t="s">
        <v>288</v>
      </c>
      <c r="C27" s="23" t="s">
        <v>227</v>
      </c>
      <c r="D27" s="23">
        <v>1</v>
      </c>
      <c r="E27" s="23">
        <f t="shared" si="0"/>
        <v>12</v>
      </c>
      <c r="F27" s="24">
        <v>57.78</v>
      </c>
      <c r="G27" s="25">
        <f t="shared" si="3"/>
        <v>693.36</v>
      </c>
      <c r="H27" s="25">
        <f t="shared" si="4"/>
        <v>57.78</v>
      </c>
      <c r="I27" s="23"/>
    </row>
    <row r="28" spans="1:9" x14ac:dyDescent="0.25">
      <c r="A28" s="23">
        <v>27</v>
      </c>
      <c r="B28" s="23" t="s">
        <v>289</v>
      </c>
      <c r="C28" s="23" t="s">
        <v>227</v>
      </c>
      <c r="D28" s="23">
        <v>1</v>
      </c>
      <c r="E28" s="23">
        <f t="shared" si="0"/>
        <v>12</v>
      </c>
      <c r="F28" s="24">
        <v>13.64</v>
      </c>
      <c r="G28" s="25">
        <f t="shared" si="3"/>
        <v>163.68</v>
      </c>
      <c r="H28" s="25">
        <f t="shared" si="4"/>
        <v>13.64</v>
      </c>
      <c r="I28" s="23"/>
    </row>
    <row r="29" spans="1:9" x14ac:dyDescent="0.25">
      <c r="A29" s="23">
        <v>28</v>
      </c>
      <c r="B29" s="23" t="s">
        <v>290</v>
      </c>
      <c r="C29" s="23" t="s">
        <v>227</v>
      </c>
      <c r="D29" s="23">
        <v>2</v>
      </c>
      <c r="E29" s="23">
        <f t="shared" si="0"/>
        <v>24</v>
      </c>
      <c r="F29" s="24">
        <v>19.86</v>
      </c>
      <c r="G29" s="25">
        <f t="shared" si="3"/>
        <v>476.64</v>
      </c>
      <c r="H29" s="25">
        <f t="shared" si="4"/>
        <v>39.72</v>
      </c>
      <c r="I29" s="23"/>
    </row>
    <row r="30" spans="1:9" x14ac:dyDescent="0.25">
      <c r="A30" s="23">
        <v>29</v>
      </c>
      <c r="B30" s="23" t="s">
        <v>291</v>
      </c>
      <c r="C30" s="23" t="s">
        <v>227</v>
      </c>
      <c r="D30" s="23">
        <v>2</v>
      </c>
      <c r="E30" s="23">
        <f t="shared" si="0"/>
        <v>24</v>
      </c>
      <c r="F30" s="24">
        <v>6.5</v>
      </c>
      <c r="G30" s="25">
        <f t="shared" si="3"/>
        <v>156</v>
      </c>
      <c r="H30" s="25">
        <f t="shared" si="4"/>
        <v>13</v>
      </c>
      <c r="I30" s="23"/>
    </row>
    <row r="31" spans="1:9" x14ac:dyDescent="0.25">
      <c r="A31" s="23"/>
      <c r="B31" s="23"/>
      <c r="C31" s="23"/>
      <c r="D31" s="23"/>
      <c r="E31" s="23">
        <f t="shared" si="0"/>
        <v>0</v>
      </c>
      <c r="F31" s="24"/>
      <c r="G31" s="25">
        <f t="shared" si="3"/>
        <v>0</v>
      </c>
      <c r="H31" s="25">
        <f t="shared" si="4"/>
        <v>0</v>
      </c>
      <c r="I31" s="23"/>
    </row>
    <row r="32" spans="1:9" x14ac:dyDescent="0.25">
      <c r="A32" s="23"/>
      <c r="B32" s="23"/>
      <c r="C32" s="23"/>
      <c r="D32" s="23"/>
      <c r="E32" s="23">
        <f t="shared" si="0"/>
        <v>0</v>
      </c>
      <c r="F32" s="24"/>
      <c r="G32" s="25">
        <f t="shared" si="3"/>
        <v>0</v>
      </c>
      <c r="H32" s="25">
        <f t="shared" si="4"/>
        <v>0</v>
      </c>
      <c r="I32" s="23"/>
    </row>
    <row r="33" spans="1:9" s="110" customFormat="1" x14ac:dyDescent="0.25">
      <c r="A33" s="107"/>
      <c r="B33" s="107"/>
      <c r="C33" s="107"/>
      <c r="D33" s="107"/>
      <c r="E33" s="107">
        <f t="shared" si="0"/>
        <v>0</v>
      </c>
      <c r="F33" s="108"/>
      <c r="G33" s="25">
        <f t="shared" si="3"/>
        <v>0</v>
      </c>
      <c r="H33" s="25">
        <f t="shared" si="4"/>
        <v>0</v>
      </c>
      <c r="I33" s="107"/>
    </row>
    <row r="34" spans="1:9" x14ac:dyDescent="0.25">
      <c r="A34" s="23"/>
      <c r="B34" s="23"/>
      <c r="C34" s="23"/>
      <c r="D34" s="23"/>
      <c r="E34" s="23">
        <f t="shared" si="0"/>
        <v>0</v>
      </c>
      <c r="F34" s="24"/>
      <c r="G34" s="25">
        <f t="shared" si="3"/>
        <v>0</v>
      </c>
      <c r="H34" s="25">
        <f t="shared" si="4"/>
        <v>0</v>
      </c>
      <c r="I34" s="23"/>
    </row>
    <row r="35" spans="1:9" x14ac:dyDescent="0.25">
      <c r="A35" s="23"/>
      <c r="B35" s="23"/>
      <c r="C35" s="23"/>
      <c r="D35" s="23"/>
      <c r="E35" s="23">
        <f t="shared" si="0"/>
        <v>0</v>
      </c>
      <c r="F35" s="24"/>
      <c r="G35" s="25">
        <f t="shared" si="3"/>
        <v>0</v>
      </c>
      <c r="H35" s="25">
        <f t="shared" si="4"/>
        <v>0</v>
      </c>
      <c r="I35" s="23"/>
    </row>
    <row r="36" spans="1:9" x14ac:dyDescent="0.25">
      <c r="A36" s="23"/>
      <c r="B36" s="23"/>
      <c r="C36" s="23"/>
      <c r="D36" s="23"/>
      <c r="E36" s="23">
        <f t="shared" si="0"/>
        <v>0</v>
      </c>
      <c r="F36" s="24"/>
      <c r="G36" s="25">
        <f t="shared" si="3"/>
        <v>0</v>
      </c>
      <c r="H36" s="25">
        <f t="shared" si="4"/>
        <v>0</v>
      </c>
      <c r="I36" s="23"/>
    </row>
    <row r="37" spans="1:9" x14ac:dyDescent="0.25">
      <c r="A37" s="23"/>
      <c r="B37" s="23"/>
      <c r="C37" s="23"/>
      <c r="D37" s="23"/>
      <c r="E37" s="23">
        <f t="shared" si="0"/>
        <v>0</v>
      </c>
      <c r="F37" s="24"/>
      <c r="G37" s="25">
        <f t="shared" si="3"/>
        <v>0</v>
      </c>
      <c r="H37" s="25">
        <f t="shared" si="4"/>
        <v>0</v>
      </c>
      <c r="I37" s="23"/>
    </row>
    <row r="38" spans="1:9" x14ac:dyDescent="0.25">
      <c r="A38" s="23"/>
      <c r="B38" s="23"/>
      <c r="C38" s="23"/>
      <c r="D38" s="23"/>
      <c r="E38" s="23">
        <f t="shared" si="0"/>
        <v>0</v>
      </c>
      <c r="F38" s="24"/>
      <c r="G38" s="25">
        <f t="shared" si="3"/>
        <v>0</v>
      </c>
      <c r="H38" s="25">
        <f t="shared" si="4"/>
        <v>0</v>
      </c>
      <c r="I38" s="23"/>
    </row>
    <row r="39" spans="1:9" x14ac:dyDescent="0.25">
      <c r="A39" s="23"/>
      <c r="B39" s="23"/>
      <c r="C39" s="23"/>
      <c r="D39" s="23"/>
      <c r="E39" s="23">
        <f t="shared" si="0"/>
        <v>0</v>
      </c>
      <c r="F39" s="24"/>
      <c r="G39" s="25">
        <f t="shared" si="3"/>
        <v>0</v>
      </c>
      <c r="H39" s="25">
        <f t="shared" si="4"/>
        <v>0</v>
      </c>
      <c r="I39" s="23"/>
    </row>
    <row r="40" spans="1:9" s="110" customFormat="1" x14ac:dyDescent="0.25">
      <c r="A40" s="107"/>
      <c r="B40" s="107"/>
      <c r="C40" s="107"/>
      <c r="D40" s="107"/>
      <c r="E40" s="107"/>
      <c r="F40" s="108"/>
      <c r="G40" s="109"/>
      <c r="H40" s="109"/>
      <c r="I40" s="107"/>
    </row>
    <row r="41" spans="1:9" x14ac:dyDescent="0.25">
      <c r="A41" s="23"/>
      <c r="B41" s="23"/>
      <c r="C41" s="23"/>
      <c r="D41" s="23"/>
      <c r="E41" s="23"/>
      <c r="F41" s="24"/>
      <c r="G41" s="25"/>
      <c r="H41" s="25"/>
      <c r="I41" s="23"/>
    </row>
    <row r="42" spans="1:9" x14ac:dyDescent="0.25">
      <c r="A42" s="23"/>
      <c r="B42" s="23"/>
      <c r="C42" s="23"/>
      <c r="D42" s="23"/>
      <c r="E42" s="23"/>
      <c r="F42" s="24"/>
      <c r="G42" s="25"/>
      <c r="H42" s="25"/>
      <c r="I42" s="23"/>
    </row>
    <row r="43" spans="1:9" x14ac:dyDescent="0.25">
      <c r="A43" s="23"/>
      <c r="B43" s="23"/>
      <c r="C43" s="23"/>
      <c r="D43" s="23"/>
      <c r="E43" s="23"/>
      <c r="F43" s="24"/>
      <c r="G43" s="25"/>
      <c r="H43" s="25"/>
      <c r="I43" s="23"/>
    </row>
    <row r="44" spans="1:9" x14ac:dyDescent="0.25">
      <c r="A44" s="23"/>
      <c r="B44" s="23"/>
      <c r="C44" s="23"/>
      <c r="D44" s="23"/>
      <c r="E44" s="23"/>
      <c r="F44" s="24"/>
      <c r="G44" s="25"/>
      <c r="H44" s="25"/>
      <c r="I44" s="23"/>
    </row>
    <row r="45" spans="1:9" x14ac:dyDescent="0.25">
      <c r="A45" s="23"/>
      <c r="B45" s="23"/>
      <c r="C45" s="23"/>
      <c r="D45" s="23"/>
      <c r="E45" s="23"/>
      <c r="F45" s="24"/>
      <c r="G45" s="25"/>
      <c r="H45" s="25"/>
      <c r="I45" s="23"/>
    </row>
    <row r="46" spans="1:9" x14ac:dyDescent="0.25">
      <c r="A46" s="23"/>
      <c r="B46" s="23"/>
      <c r="C46" s="23"/>
      <c r="D46" s="23"/>
      <c r="E46" s="23"/>
      <c r="F46" s="24"/>
      <c r="G46" s="25"/>
      <c r="H46" s="25"/>
      <c r="I46" s="23"/>
    </row>
    <row r="47" spans="1:9" x14ac:dyDescent="0.25">
      <c r="A47" s="23"/>
      <c r="B47" s="23"/>
      <c r="C47" s="23"/>
      <c r="D47" s="23"/>
      <c r="E47" s="23"/>
      <c r="F47" s="24"/>
      <c r="G47" s="25"/>
      <c r="H47" s="25"/>
      <c r="I47" s="23"/>
    </row>
    <row r="48" spans="1:9" x14ac:dyDescent="0.25">
      <c r="A48" s="23"/>
      <c r="B48" s="23"/>
      <c r="C48" s="23"/>
      <c r="D48" s="23"/>
      <c r="E48" s="23"/>
      <c r="F48" s="24"/>
      <c r="G48" s="25"/>
      <c r="H48" s="25"/>
      <c r="I48" s="23"/>
    </row>
    <row r="49" spans="1:9" x14ac:dyDescent="0.25">
      <c r="A49" s="23"/>
      <c r="B49" s="23"/>
      <c r="C49" s="23"/>
      <c r="D49" s="23"/>
      <c r="E49" s="23"/>
      <c r="F49" s="24"/>
      <c r="G49" s="25"/>
      <c r="H49" s="25"/>
      <c r="I49" s="23"/>
    </row>
    <row r="50" spans="1:9" x14ac:dyDescent="0.25">
      <c r="A50" s="23"/>
      <c r="B50" s="23"/>
      <c r="C50" s="23"/>
      <c r="D50" s="23"/>
      <c r="E50" s="23"/>
      <c r="F50" s="24"/>
      <c r="G50" s="25"/>
      <c r="H50" s="25"/>
      <c r="I50" s="23"/>
    </row>
    <row r="51" spans="1:9" x14ac:dyDescent="0.25">
      <c r="A51" s="23"/>
      <c r="B51" s="23"/>
      <c r="C51" s="23"/>
      <c r="D51" s="23"/>
      <c r="E51" s="23"/>
      <c r="F51" s="24"/>
      <c r="G51" s="25"/>
      <c r="H51" s="25"/>
      <c r="I51" s="23"/>
    </row>
    <row r="52" spans="1:9" x14ac:dyDescent="0.25">
      <c r="A52" s="23"/>
      <c r="B52" s="23"/>
      <c r="C52" s="23"/>
      <c r="D52" s="23"/>
      <c r="E52" s="23"/>
      <c r="F52" s="24"/>
      <c r="G52" s="25"/>
      <c r="H52" s="25"/>
      <c r="I52" s="23"/>
    </row>
    <row r="53" spans="1:9" x14ac:dyDescent="0.25">
      <c r="A53" s="23"/>
      <c r="B53" s="23"/>
      <c r="C53" s="23"/>
      <c r="D53" s="23"/>
      <c r="E53" s="23"/>
      <c r="F53" s="24"/>
      <c r="G53" s="25"/>
      <c r="H53" s="25"/>
      <c r="I53" s="23"/>
    </row>
    <row r="54" spans="1:9" x14ac:dyDescent="0.25">
      <c r="A54" s="23"/>
      <c r="B54" s="23"/>
      <c r="C54" s="23"/>
      <c r="D54" s="23"/>
      <c r="E54" s="23"/>
      <c r="F54" s="24"/>
      <c r="G54" s="25"/>
      <c r="H54" s="25"/>
      <c r="I54" s="23"/>
    </row>
    <row r="55" spans="1:9" x14ac:dyDescent="0.25">
      <c r="A55" s="23"/>
      <c r="B55" s="23"/>
      <c r="C55" s="23"/>
      <c r="D55" s="23"/>
      <c r="E55" s="23"/>
      <c r="F55" s="24"/>
      <c r="G55" s="25"/>
      <c r="H55" s="25"/>
      <c r="I55" s="23"/>
    </row>
    <row r="56" spans="1:9" x14ac:dyDescent="0.25">
      <c r="A56" s="23"/>
      <c r="B56" s="23"/>
      <c r="C56" s="23"/>
      <c r="D56" s="23"/>
      <c r="E56" s="23"/>
      <c r="F56" s="24"/>
      <c r="G56" s="25"/>
      <c r="H56" s="25"/>
      <c r="I56" s="23"/>
    </row>
    <row r="57" spans="1:9" x14ac:dyDescent="0.25">
      <c r="A57" s="23"/>
      <c r="B57" s="23"/>
      <c r="C57" s="23"/>
      <c r="D57" s="23"/>
      <c r="E57" s="23"/>
      <c r="F57" s="24"/>
      <c r="G57" s="25"/>
      <c r="H57" s="25"/>
      <c r="I57" s="23"/>
    </row>
    <row r="58" spans="1:9" x14ac:dyDescent="0.25">
      <c r="A58" s="23"/>
      <c r="B58" s="23"/>
      <c r="C58" s="23"/>
      <c r="D58" s="23"/>
      <c r="E58" s="23"/>
      <c r="F58" s="24"/>
      <c r="G58" s="25"/>
      <c r="H58" s="25"/>
      <c r="I58" s="23"/>
    </row>
    <row r="59" spans="1:9" x14ac:dyDescent="0.25">
      <c r="A59" s="23"/>
      <c r="B59" s="23"/>
      <c r="C59" s="23"/>
      <c r="D59" s="23"/>
      <c r="E59" s="23"/>
      <c r="F59" s="24"/>
      <c r="G59" s="25"/>
      <c r="H59" s="25"/>
      <c r="I59" s="23"/>
    </row>
    <row r="60" spans="1:9" x14ac:dyDescent="0.25">
      <c r="A60" s="23"/>
      <c r="B60" s="23"/>
      <c r="C60" s="23"/>
      <c r="D60" s="23"/>
      <c r="E60" s="23"/>
      <c r="F60" s="24"/>
      <c r="G60" s="25"/>
      <c r="H60" s="25"/>
      <c r="I60" s="23"/>
    </row>
    <row r="61" spans="1:9" x14ac:dyDescent="0.25">
      <c r="A61" s="23"/>
      <c r="B61" s="23"/>
      <c r="C61" s="23"/>
      <c r="D61" s="23"/>
      <c r="E61" s="23"/>
      <c r="F61" s="24"/>
      <c r="G61" s="25"/>
      <c r="H61" s="25"/>
      <c r="I61" s="23"/>
    </row>
    <row r="62" spans="1:9" x14ac:dyDescent="0.25">
      <c r="A62" s="23"/>
      <c r="B62" s="23"/>
      <c r="C62" s="23"/>
      <c r="D62" s="23"/>
      <c r="E62" s="23"/>
      <c r="F62" s="24"/>
      <c r="G62" s="25"/>
      <c r="H62" s="25"/>
      <c r="I62" s="23"/>
    </row>
    <row r="63" spans="1:9" x14ac:dyDescent="0.25">
      <c r="A63" s="23"/>
      <c r="B63" s="23"/>
      <c r="C63" s="23"/>
      <c r="D63" s="23"/>
      <c r="E63" s="23"/>
      <c r="F63" s="24"/>
      <c r="G63" s="25"/>
      <c r="H63" s="25"/>
      <c r="I63" s="23"/>
    </row>
    <row r="64" spans="1:9" x14ac:dyDescent="0.25">
      <c r="A64" s="23"/>
      <c r="B64" s="23"/>
      <c r="C64" s="23"/>
      <c r="D64" s="23"/>
      <c r="E64" s="23"/>
      <c r="F64" s="24"/>
      <c r="G64" s="25"/>
      <c r="H64" s="25"/>
      <c r="I64" s="23"/>
    </row>
    <row r="65" spans="1:9" x14ac:dyDescent="0.25">
      <c r="A65" s="23"/>
      <c r="B65" s="23"/>
      <c r="C65" s="23"/>
      <c r="D65" s="23"/>
      <c r="E65" s="23"/>
      <c r="F65" s="24"/>
      <c r="G65" s="25"/>
      <c r="H65" s="25"/>
      <c r="I65" s="23"/>
    </row>
    <row r="66" spans="1:9" x14ac:dyDescent="0.25">
      <c r="A66" s="23"/>
      <c r="B66" s="23"/>
      <c r="C66" s="23"/>
      <c r="D66" s="23"/>
      <c r="E66" s="23"/>
      <c r="F66" s="24"/>
      <c r="G66" s="25"/>
      <c r="H66" s="25"/>
      <c r="I66" s="23"/>
    </row>
    <row r="67" spans="1:9" x14ac:dyDescent="0.25">
      <c r="A67" s="23"/>
      <c r="B67" s="23"/>
      <c r="C67" s="23"/>
      <c r="D67" s="23"/>
      <c r="E67" s="23"/>
      <c r="F67" s="24"/>
      <c r="G67" s="25"/>
      <c r="H67" s="25"/>
      <c r="I67" s="23"/>
    </row>
    <row r="68" spans="1:9" x14ac:dyDescent="0.25">
      <c r="A68" s="23"/>
      <c r="B68" s="23"/>
      <c r="C68" s="23"/>
      <c r="D68" s="23"/>
      <c r="E68" s="23"/>
      <c r="F68" s="24"/>
      <c r="G68" s="25"/>
      <c r="H68" s="25"/>
      <c r="I68" s="23"/>
    </row>
    <row r="69" spans="1:9" x14ac:dyDescent="0.25">
      <c r="A69" s="23"/>
      <c r="B69" s="23"/>
      <c r="C69" s="23"/>
      <c r="D69" s="23"/>
      <c r="E69" s="23"/>
      <c r="F69" s="24"/>
      <c r="G69" s="25"/>
      <c r="H69" s="25"/>
      <c r="I69" s="23"/>
    </row>
    <row r="70" spans="1:9" x14ac:dyDescent="0.25">
      <c r="A70" s="23"/>
      <c r="B70" s="23"/>
      <c r="C70" s="23"/>
      <c r="D70" s="23"/>
      <c r="E70" s="23"/>
      <c r="F70" s="24"/>
      <c r="G70" s="25"/>
      <c r="H70" s="25"/>
      <c r="I70" s="23"/>
    </row>
    <row r="71" spans="1:9" x14ac:dyDescent="0.25">
      <c r="A71" s="23"/>
      <c r="B71" s="23"/>
      <c r="C71" s="23"/>
      <c r="D71" s="23"/>
      <c r="E71" s="23"/>
      <c r="F71" s="24"/>
      <c r="G71" s="25"/>
      <c r="H71" s="25"/>
      <c r="I71" s="23"/>
    </row>
    <row r="72" spans="1:9" x14ac:dyDescent="0.25">
      <c r="A72" s="23"/>
      <c r="B72" s="23"/>
      <c r="C72" s="23"/>
      <c r="D72" s="23"/>
      <c r="E72" s="23"/>
      <c r="F72" s="24"/>
      <c r="G72" s="25"/>
      <c r="H72" s="25"/>
      <c r="I72" s="23"/>
    </row>
    <row r="73" spans="1:9" x14ac:dyDescent="0.25">
      <c r="A73" s="23"/>
      <c r="B73" s="23"/>
      <c r="C73" s="23"/>
      <c r="D73" s="23"/>
      <c r="E73" s="23"/>
      <c r="F73" s="24"/>
      <c r="G73" s="25"/>
      <c r="H73" s="25"/>
      <c r="I73" s="23"/>
    </row>
    <row r="74" spans="1:9" x14ac:dyDescent="0.25">
      <c r="A74" s="23"/>
      <c r="B74" s="23"/>
      <c r="C74" s="23"/>
      <c r="D74" s="23"/>
      <c r="E74" s="23"/>
      <c r="F74" s="24"/>
      <c r="G74" s="25"/>
      <c r="H74" s="25"/>
      <c r="I74" s="23"/>
    </row>
    <row r="75" spans="1:9" x14ac:dyDescent="0.25">
      <c r="A75" s="23"/>
      <c r="B75" s="23"/>
      <c r="C75" s="23"/>
      <c r="D75" s="23"/>
      <c r="E75" s="23"/>
      <c r="F75" s="24"/>
      <c r="G75" s="25"/>
      <c r="H75" s="25"/>
      <c r="I75" s="23"/>
    </row>
    <row r="76" spans="1:9" x14ac:dyDescent="0.25">
      <c r="A76" s="23"/>
      <c r="B76" s="23"/>
      <c r="C76" s="23"/>
      <c r="D76" s="23"/>
      <c r="E76" s="23"/>
      <c r="F76" s="24"/>
      <c r="G76" s="25"/>
      <c r="H76" s="25"/>
      <c r="I76" s="23"/>
    </row>
    <row r="77" spans="1:9" x14ac:dyDescent="0.25">
      <c r="A77" s="23"/>
      <c r="B77" s="23"/>
      <c r="C77" s="23"/>
      <c r="D77" s="23"/>
      <c r="E77" s="23"/>
      <c r="F77" s="24"/>
      <c r="G77" s="25"/>
      <c r="H77" s="25"/>
      <c r="I77" s="23"/>
    </row>
    <row r="78" spans="1:9" x14ac:dyDescent="0.25">
      <c r="A78" s="23"/>
      <c r="B78" s="23"/>
      <c r="C78" s="23"/>
      <c r="D78" s="23"/>
      <c r="E78" s="23"/>
      <c r="F78" s="24"/>
      <c r="G78" s="25"/>
      <c r="H78" s="25"/>
      <c r="I78" s="23"/>
    </row>
    <row r="79" spans="1:9" x14ac:dyDescent="0.25">
      <c r="A79" s="23"/>
      <c r="B79" s="23"/>
      <c r="C79" s="23"/>
      <c r="D79" s="23"/>
      <c r="E79" s="23"/>
      <c r="F79" s="24"/>
      <c r="G79" s="25"/>
      <c r="H79" s="25"/>
      <c r="I79" s="23"/>
    </row>
    <row r="80" spans="1:9" x14ac:dyDescent="0.25">
      <c r="A80" s="23"/>
      <c r="B80" s="23"/>
      <c r="C80" s="23"/>
      <c r="D80" s="23"/>
      <c r="E80" s="23"/>
      <c r="F80" s="24"/>
      <c r="G80" s="25"/>
      <c r="H80" s="25"/>
      <c r="I80" s="23"/>
    </row>
    <row r="81" spans="1:9" x14ac:dyDescent="0.25">
      <c r="A81" s="23"/>
      <c r="B81" s="23"/>
      <c r="C81" s="23"/>
      <c r="D81" s="23"/>
      <c r="E81" s="23"/>
      <c r="F81" s="24"/>
      <c r="G81" s="25"/>
      <c r="H81" s="25"/>
      <c r="I81" s="23"/>
    </row>
    <row r="82" spans="1:9" x14ac:dyDescent="0.25">
      <c r="A82" s="23"/>
      <c r="B82" s="23"/>
      <c r="C82" s="23"/>
      <c r="D82" s="23"/>
      <c r="E82" s="23"/>
      <c r="F82" s="24"/>
      <c r="G82" s="25"/>
      <c r="H82" s="25"/>
      <c r="I82" s="23"/>
    </row>
    <row r="83" spans="1:9" x14ac:dyDescent="0.25">
      <c r="A83" s="23"/>
      <c r="B83" s="23"/>
      <c r="C83" s="23"/>
      <c r="D83" s="23"/>
      <c r="E83" s="23"/>
      <c r="F83" s="24"/>
      <c r="G83" s="25"/>
      <c r="H83" s="25"/>
      <c r="I83" s="23"/>
    </row>
    <row r="84" spans="1:9" x14ac:dyDescent="0.25">
      <c r="A84" s="23"/>
      <c r="B84" s="23"/>
      <c r="C84" s="23"/>
      <c r="D84" s="23"/>
      <c r="E84" s="23"/>
      <c r="F84" s="24"/>
      <c r="G84" s="25"/>
      <c r="H84" s="25"/>
      <c r="I84" s="23"/>
    </row>
    <row r="85" spans="1:9" x14ac:dyDescent="0.25">
      <c r="A85" s="23"/>
      <c r="B85" s="23"/>
      <c r="C85" s="23"/>
      <c r="D85" s="23"/>
      <c r="E85" s="23"/>
      <c r="F85" s="24"/>
      <c r="G85" s="25"/>
      <c r="H85" s="25"/>
      <c r="I85" s="23"/>
    </row>
    <row r="86" spans="1:9" x14ac:dyDescent="0.25">
      <c r="A86" s="23"/>
      <c r="B86" s="23"/>
      <c r="C86" s="23"/>
      <c r="D86" s="23"/>
      <c r="E86" s="23"/>
      <c r="F86" s="24"/>
      <c r="G86" s="25"/>
      <c r="H86" s="25"/>
      <c r="I86" s="23"/>
    </row>
    <row r="87" spans="1:9" x14ac:dyDescent="0.25">
      <c r="A87" s="23"/>
      <c r="B87" s="23"/>
      <c r="C87" s="23"/>
      <c r="D87" s="23"/>
      <c r="E87" s="23"/>
      <c r="F87" s="24"/>
      <c r="G87" s="25"/>
      <c r="H87" s="25"/>
      <c r="I87" s="23"/>
    </row>
    <row r="88" spans="1:9" x14ac:dyDescent="0.25">
      <c r="A88" s="23"/>
      <c r="B88" s="23"/>
      <c r="C88" s="23"/>
      <c r="D88" s="23"/>
      <c r="E88" s="23"/>
      <c r="F88" s="24"/>
      <c r="G88" s="25"/>
      <c r="H88" s="25"/>
      <c r="I88" s="23"/>
    </row>
    <row r="89" spans="1:9" x14ac:dyDescent="0.25">
      <c r="A89" s="23"/>
      <c r="B89" s="23"/>
      <c r="C89" s="23"/>
      <c r="D89" s="23"/>
      <c r="E89" s="23"/>
      <c r="F89" s="24"/>
      <c r="G89" s="25"/>
      <c r="H89" s="25"/>
      <c r="I89" s="23"/>
    </row>
    <row r="90" spans="1:9" x14ac:dyDescent="0.25">
      <c r="A90" s="23"/>
      <c r="B90" s="23"/>
      <c r="C90" s="23"/>
      <c r="D90" s="23"/>
      <c r="E90" s="23"/>
      <c r="F90" s="24"/>
      <c r="G90" s="25"/>
      <c r="H90" s="25"/>
      <c r="I90" s="23"/>
    </row>
    <row r="91" spans="1:9" x14ac:dyDescent="0.25">
      <c r="A91" s="23"/>
      <c r="B91" s="23"/>
      <c r="C91" s="23"/>
      <c r="D91" s="23"/>
      <c r="E91" s="23"/>
      <c r="F91" s="24"/>
      <c r="G91" s="25"/>
      <c r="H91" s="25"/>
      <c r="I91" s="23"/>
    </row>
    <row r="92" spans="1:9" x14ac:dyDescent="0.25">
      <c r="A92" s="23"/>
      <c r="B92" s="23"/>
      <c r="C92" s="23"/>
      <c r="D92" s="23"/>
      <c r="E92" s="23"/>
      <c r="F92" s="24"/>
      <c r="G92" s="25"/>
      <c r="H92" s="25"/>
      <c r="I92" s="23"/>
    </row>
    <row r="93" spans="1:9" x14ac:dyDescent="0.25">
      <c r="A93" s="23"/>
      <c r="B93" s="23"/>
      <c r="C93" s="23"/>
      <c r="D93" s="23"/>
      <c r="E93" s="23"/>
      <c r="F93" s="24"/>
      <c r="G93" s="25"/>
      <c r="H93" s="25"/>
      <c r="I93" s="23"/>
    </row>
    <row r="94" spans="1:9" x14ac:dyDescent="0.25">
      <c r="A94" s="23"/>
      <c r="B94" s="23"/>
      <c r="C94" s="23"/>
      <c r="D94" s="23"/>
      <c r="E94" s="23"/>
      <c r="F94" s="24"/>
      <c r="G94" s="25"/>
      <c r="H94" s="25"/>
      <c r="I94" s="23"/>
    </row>
    <row r="95" spans="1:9" x14ac:dyDescent="0.25">
      <c r="A95" s="23"/>
      <c r="B95" s="23"/>
      <c r="C95" s="23"/>
      <c r="D95" s="23"/>
      <c r="E95" s="23"/>
      <c r="F95" s="24"/>
      <c r="G95" s="25"/>
      <c r="H95" s="25"/>
      <c r="I95" s="23"/>
    </row>
    <row r="96" spans="1:9" x14ac:dyDescent="0.25">
      <c r="A96" s="23"/>
      <c r="B96" s="23"/>
      <c r="C96" s="23"/>
      <c r="D96" s="23"/>
      <c r="E96" s="23"/>
      <c r="F96" s="24"/>
      <c r="G96" s="25"/>
      <c r="H96" s="25"/>
      <c r="I96" s="23"/>
    </row>
    <row r="97" spans="1:9" x14ac:dyDescent="0.25">
      <c r="A97" s="23"/>
      <c r="B97" s="23"/>
      <c r="C97" s="23"/>
      <c r="D97" s="23"/>
      <c r="E97" s="23"/>
      <c r="F97" s="24"/>
      <c r="G97" s="25"/>
      <c r="H97" s="25"/>
      <c r="I97" s="23"/>
    </row>
    <row r="98" spans="1:9" x14ac:dyDescent="0.25">
      <c r="A98" s="23"/>
      <c r="B98" s="23"/>
      <c r="C98" s="23"/>
      <c r="D98" s="23"/>
      <c r="E98" s="23"/>
      <c r="F98" s="24"/>
      <c r="G98" s="25"/>
      <c r="H98" s="25"/>
      <c r="I98" s="23"/>
    </row>
    <row r="99" spans="1:9" x14ac:dyDescent="0.25">
      <c r="A99" s="23"/>
      <c r="B99" s="23"/>
      <c r="C99" s="23"/>
      <c r="D99" s="23"/>
      <c r="E99" s="23"/>
      <c r="F99" s="24"/>
      <c r="G99" s="25"/>
      <c r="H99" s="25"/>
      <c r="I99" s="23"/>
    </row>
    <row r="100" spans="1:9" x14ac:dyDescent="0.25">
      <c r="A100" s="23"/>
      <c r="B100" s="23"/>
      <c r="C100" s="23"/>
      <c r="D100" s="23"/>
      <c r="E100" s="23"/>
      <c r="F100" s="24"/>
      <c r="G100" s="25"/>
      <c r="H100" s="25"/>
      <c r="I100" s="23"/>
    </row>
    <row r="101" spans="1:9" x14ac:dyDescent="0.25">
      <c r="A101" s="23"/>
      <c r="B101" s="23"/>
      <c r="C101" s="23"/>
      <c r="D101" s="23"/>
      <c r="E101" s="23"/>
      <c r="F101" s="24"/>
      <c r="G101" s="25"/>
      <c r="H101" s="25"/>
      <c r="I101" s="23"/>
    </row>
    <row r="102" spans="1:9" x14ac:dyDescent="0.25">
      <c r="A102" s="23"/>
      <c r="B102" s="23"/>
      <c r="C102" s="23"/>
      <c r="D102" s="23"/>
      <c r="E102" s="23"/>
      <c r="F102" s="24"/>
      <c r="G102" s="25"/>
      <c r="H102" s="25"/>
      <c r="I102" s="23"/>
    </row>
    <row r="103" spans="1:9" x14ac:dyDescent="0.25">
      <c r="A103" s="23"/>
      <c r="B103" s="23"/>
      <c r="C103" s="23"/>
      <c r="D103" s="23"/>
      <c r="E103" s="23"/>
      <c r="F103" s="24"/>
      <c r="G103" s="25"/>
      <c r="H103" s="25"/>
      <c r="I103" s="23"/>
    </row>
    <row r="104" spans="1:9" x14ac:dyDescent="0.25">
      <c r="A104" s="23"/>
      <c r="B104" s="23"/>
      <c r="C104" s="23"/>
      <c r="D104" s="23"/>
      <c r="E104" s="23"/>
      <c r="F104" s="24"/>
      <c r="G104" s="25"/>
      <c r="H104" s="25"/>
      <c r="I104" s="23"/>
    </row>
    <row r="105" spans="1:9" x14ac:dyDescent="0.25">
      <c r="A105" s="23"/>
      <c r="B105" s="23"/>
      <c r="C105" s="23"/>
      <c r="D105" s="23"/>
      <c r="E105" s="23"/>
      <c r="F105" s="24"/>
      <c r="G105" s="25"/>
      <c r="H105" s="25"/>
      <c r="I105" s="23"/>
    </row>
    <row r="106" spans="1:9" x14ac:dyDescent="0.25">
      <c r="A106" s="23"/>
      <c r="B106" s="23"/>
      <c r="C106" s="23"/>
      <c r="D106" s="23"/>
      <c r="E106" s="23"/>
      <c r="F106" s="24"/>
      <c r="G106" s="25"/>
      <c r="H106" s="25"/>
      <c r="I106" s="23"/>
    </row>
    <row r="107" spans="1:9" x14ac:dyDescent="0.25">
      <c r="A107" s="23"/>
      <c r="B107" s="23"/>
      <c r="C107" s="23"/>
      <c r="D107" s="23"/>
      <c r="E107" s="23"/>
      <c r="F107" s="24"/>
      <c r="G107" s="25"/>
      <c r="H107" s="25"/>
      <c r="I107" s="23"/>
    </row>
    <row r="108" spans="1:9" x14ac:dyDescent="0.25">
      <c r="A108" s="23"/>
      <c r="B108" s="23"/>
      <c r="C108" s="23"/>
      <c r="D108" s="23"/>
      <c r="E108" s="23"/>
      <c r="F108" s="24"/>
      <c r="G108" s="25"/>
      <c r="H108" s="25"/>
      <c r="I108" s="23"/>
    </row>
    <row r="109" spans="1:9" x14ac:dyDescent="0.25">
      <c r="A109" s="23"/>
      <c r="B109" s="23"/>
      <c r="C109" s="23"/>
      <c r="D109" s="23"/>
      <c r="E109" s="23"/>
      <c r="F109" s="24"/>
      <c r="G109" s="25"/>
      <c r="H109" s="25"/>
      <c r="I109" s="23"/>
    </row>
    <row r="110" spans="1:9" x14ac:dyDescent="0.25">
      <c r="A110" s="23"/>
      <c r="B110" s="23"/>
      <c r="C110" s="23"/>
      <c r="D110" s="23"/>
      <c r="E110" s="23"/>
      <c r="F110" s="24"/>
      <c r="G110" s="25"/>
      <c r="H110" s="25"/>
      <c r="I110" s="23"/>
    </row>
    <row r="111" spans="1:9" x14ac:dyDescent="0.25">
      <c r="A111" s="23"/>
      <c r="B111" s="23"/>
      <c r="C111" s="23"/>
      <c r="D111" s="23"/>
      <c r="E111" s="23"/>
      <c r="F111" s="24"/>
      <c r="G111" s="25"/>
      <c r="H111" s="25"/>
      <c r="I111" s="23"/>
    </row>
    <row r="112" spans="1:9" x14ac:dyDescent="0.25">
      <c r="A112" s="23"/>
      <c r="B112" s="23"/>
      <c r="C112" s="23"/>
      <c r="D112" s="23"/>
      <c r="E112" s="23"/>
      <c r="F112" s="24"/>
      <c r="G112" s="25"/>
      <c r="H112" s="25"/>
      <c r="I112" s="23"/>
    </row>
    <row r="113" spans="1:9" x14ac:dyDescent="0.25">
      <c r="A113" s="23"/>
      <c r="B113" s="23"/>
      <c r="C113" s="23"/>
      <c r="D113" s="23"/>
      <c r="E113" s="23"/>
      <c r="F113" s="24"/>
      <c r="G113" s="25"/>
      <c r="H113" s="25"/>
      <c r="I113" s="23"/>
    </row>
    <row r="114" spans="1:9" x14ac:dyDescent="0.25">
      <c r="A114" s="23"/>
      <c r="B114" s="23"/>
      <c r="C114" s="23"/>
      <c r="D114" s="23"/>
      <c r="E114" s="23"/>
      <c r="F114" s="24"/>
      <c r="G114" s="25"/>
      <c r="H114" s="25"/>
      <c r="I114" s="23"/>
    </row>
    <row r="115" spans="1:9" x14ac:dyDescent="0.25">
      <c r="A115" s="23"/>
      <c r="B115" s="23"/>
      <c r="C115" s="23"/>
      <c r="D115" s="23"/>
      <c r="E115" s="23"/>
      <c r="F115" s="24"/>
      <c r="G115" s="25"/>
      <c r="H115" s="25"/>
      <c r="I115" s="23"/>
    </row>
    <row r="116" spans="1:9" x14ac:dyDescent="0.25">
      <c r="A116" s="23"/>
      <c r="B116" s="23"/>
      <c r="C116" s="23"/>
      <c r="D116" s="23"/>
      <c r="E116" s="23"/>
      <c r="F116" s="24"/>
      <c r="G116" s="25"/>
      <c r="H116" s="25"/>
      <c r="I116" s="23"/>
    </row>
    <row r="117" spans="1:9" x14ac:dyDescent="0.25">
      <c r="A117" s="23"/>
      <c r="B117" s="23"/>
      <c r="C117" s="23"/>
      <c r="D117" s="23"/>
      <c r="E117" s="23"/>
      <c r="F117" s="24"/>
      <c r="G117" s="25"/>
      <c r="H117" s="25"/>
      <c r="I117" s="23"/>
    </row>
    <row r="118" spans="1:9" x14ac:dyDescent="0.25">
      <c r="A118" s="23"/>
      <c r="B118" s="23"/>
      <c r="C118" s="23"/>
      <c r="D118" s="23"/>
      <c r="E118" s="23"/>
      <c r="F118" s="24"/>
      <c r="G118" s="25"/>
      <c r="H118" s="25"/>
      <c r="I118" s="23"/>
    </row>
    <row r="119" spans="1:9" x14ac:dyDescent="0.25">
      <c r="A119" s="23"/>
      <c r="B119" s="23"/>
      <c r="C119" s="23"/>
      <c r="D119" s="23"/>
      <c r="E119" s="23"/>
      <c r="F119" s="24"/>
      <c r="G119" s="25"/>
      <c r="H119" s="25"/>
      <c r="I119" s="23"/>
    </row>
    <row r="120" spans="1:9" x14ac:dyDescent="0.25">
      <c r="A120" s="23"/>
      <c r="B120" s="23"/>
      <c r="C120" s="23"/>
      <c r="D120" s="23"/>
      <c r="E120" s="23"/>
      <c r="F120" s="24"/>
      <c r="G120" s="25"/>
      <c r="H120" s="25"/>
      <c r="I120" s="23"/>
    </row>
    <row r="121" spans="1:9" x14ac:dyDescent="0.25">
      <c r="A121" s="23"/>
      <c r="B121" s="23"/>
      <c r="C121" s="23"/>
      <c r="D121" s="23"/>
      <c r="E121" s="23"/>
      <c r="F121" s="24"/>
      <c r="G121" s="25"/>
      <c r="H121" s="25"/>
      <c r="I121" s="23"/>
    </row>
    <row r="122" spans="1:9" x14ac:dyDescent="0.25">
      <c r="A122" s="23"/>
      <c r="B122" s="23"/>
      <c r="C122" s="23"/>
      <c r="D122" s="23"/>
      <c r="E122" s="23"/>
      <c r="F122" s="24"/>
      <c r="G122" s="25"/>
      <c r="H122" s="25"/>
      <c r="I122" s="23"/>
    </row>
    <row r="123" spans="1:9" x14ac:dyDescent="0.25">
      <c r="A123" s="23"/>
      <c r="B123" s="23"/>
      <c r="C123" s="23"/>
      <c r="D123" s="23"/>
      <c r="E123" s="23"/>
      <c r="F123" s="24"/>
      <c r="G123" s="25"/>
      <c r="H123" s="25"/>
      <c r="I123" s="23"/>
    </row>
    <row r="124" spans="1:9" x14ac:dyDescent="0.25">
      <c r="A124" s="23"/>
      <c r="B124" s="23"/>
      <c r="C124" s="23"/>
      <c r="D124" s="23"/>
      <c r="E124" s="23"/>
      <c r="F124" s="24"/>
      <c r="G124" s="25"/>
      <c r="H124" s="25"/>
      <c r="I124" s="23"/>
    </row>
    <row r="125" spans="1:9" x14ac:dyDescent="0.25">
      <c r="A125" s="23"/>
      <c r="B125" s="23"/>
      <c r="C125" s="23"/>
      <c r="D125" s="23"/>
      <c r="E125" s="23"/>
      <c r="F125" s="24"/>
      <c r="G125" s="25"/>
      <c r="H125" s="25"/>
      <c r="I125" s="23"/>
    </row>
    <row r="126" spans="1:9" x14ac:dyDescent="0.25">
      <c r="A126" s="23"/>
      <c r="B126" s="23"/>
      <c r="C126" s="23"/>
      <c r="D126" s="23"/>
      <c r="E126" s="23"/>
      <c r="F126" s="24"/>
      <c r="G126" s="25"/>
      <c r="H126" s="25"/>
      <c r="I126" s="23"/>
    </row>
    <row r="127" spans="1:9" x14ac:dyDescent="0.25">
      <c r="A127" s="23"/>
      <c r="B127" s="23"/>
      <c r="C127" s="23"/>
      <c r="D127" s="23"/>
      <c r="E127" s="23"/>
      <c r="F127" s="24"/>
      <c r="G127" s="25"/>
      <c r="H127" s="25"/>
      <c r="I127" s="23"/>
    </row>
    <row r="128" spans="1:9" x14ac:dyDescent="0.25">
      <c r="A128" s="23"/>
      <c r="B128" s="23"/>
      <c r="C128" s="23"/>
      <c r="D128" s="23"/>
      <c r="E128" s="23"/>
      <c r="F128" s="24"/>
      <c r="G128" s="25"/>
      <c r="H128" s="25"/>
      <c r="I128" s="23"/>
    </row>
    <row r="129" spans="1:9" x14ac:dyDescent="0.25">
      <c r="A129" s="23"/>
      <c r="B129" s="23"/>
      <c r="C129" s="23"/>
      <c r="D129" s="23"/>
      <c r="E129" s="23"/>
      <c r="F129" s="24"/>
      <c r="G129" s="25"/>
      <c r="H129" s="25"/>
      <c r="I129" s="23"/>
    </row>
    <row r="130" spans="1:9" x14ac:dyDescent="0.25">
      <c r="A130" s="23"/>
      <c r="B130" s="23"/>
      <c r="C130" s="23"/>
      <c r="D130" s="23"/>
      <c r="E130" s="23"/>
      <c r="F130" s="24"/>
      <c r="G130" s="25"/>
      <c r="H130" s="25"/>
      <c r="I130" s="23"/>
    </row>
    <row r="131" spans="1:9" x14ac:dyDescent="0.25">
      <c r="A131" s="23"/>
      <c r="B131" s="23"/>
      <c r="C131" s="23"/>
      <c r="D131" s="23"/>
      <c r="E131" s="23"/>
      <c r="F131" s="24"/>
      <c r="G131" s="25"/>
      <c r="H131" s="25"/>
      <c r="I131" s="23"/>
    </row>
    <row r="132" spans="1:9" x14ac:dyDescent="0.25">
      <c r="A132" s="23"/>
      <c r="B132" s="23"/>
      <c r="C132" s="23"/>
      <c r="D132" s="23"/>
      <c r="E132" s="23"/>
      <c r="F132" s="24"/>
      <c r="G132" s="25"/>
      <c r="H132" s="25"/>
      <c r="I132" s="23"/>
    </row>
    <row r="133" spans="1:9" x14ac:dyDescent="0.25">
      <c r="A133" s="23"/>
      <c r="B133" s="23"/>
      <c r="C133" s="23"/>
      <c r="D133" s="23"/>
      <c r="E133" s="23"/>
      <c r="F133" s="24"/>
      <c r="G133" s="25"/>
      <c r="H133" s="25"/>
      <c r="I133" s="23"/>
    </row>
    <row r="134" spans="1:9" x14ac:dyDescent="0.25">
      <c r="A134" s="23"/>
      <c r="B134" s="23"/>
      <c r="C134" s="23"/>
      <c r="D134" s="23"/>
      <c r="E134" s="23"/>
      <c r="F134" s="24"/>
      <c r="G134" s="25"/>
      <c r="H134" s="25"/>
      <c r="I134" s="23"/>
    </row>
    <row r="135" spans="1:9" x14ac:dyDescent="0.25">
      <c r="A135" s="23"/>
      <c r="B135" s="23"/>
      <c r="C135" s="23"/>
      <c r="D135" s="23"/>
      <c r="E135" s="23"/>
      <c r="F135" s="24"/>
      <c r="G135" s="25"/>
      <c r="H135" s="25"/>
      <c r="I135" s="23"/>
    </row>
    <row r="136" spans="1:9" x14ac:dyDescent="0.25">
      <c r="A136" s="23"/>
      <c r="B136" s="23"/>
      <c r="C136" s="23"/>
      <c r="D136" s="23"/>
      <c r="E136" s="23"/>
      <c r="F136" s="24"/>
      <c r="G136" s="25"/>
      <c r="H136" s="25"/>
      <c r="I136" s="23"/>
    </row>
    <row r="137" spans="1:9" x14ac:dyDescent="0.25">
      <c r="A137" s="23"/>
      <c r="B137" s="23"/>
      <c r="C137" s="23"/>
      <c r="D137" s="23"/>
      <c r="E137" s="23"/>
      <c r="F137" s="24"/>
      <c r="G137" s="25"/>
      <c r="H137" s="25"/>
      <c r="I137" s="23"/>
    </row>
    <row r="138" spans="1:9" x14ac:dyDescent="0.25">
      <c r="A138" s="23"/>
      <c r="B138" s="23"/>
      <c r="C138" s="23"/>
      <c r="D138" s="23"/>
      <c r="E138" s="23"/>
      <c r="F138" s="24"/>
      <c r="G138" s="25"/>
      <c r="H138" s="25"/>
      <c r="I138" s="23"/>
    </row>
    <row r="139" spans="1:9" x14ac:dyDescent="0.25">
      <c r="A139" s="23"/>
      <c r="B139" s="23"/>
      <c r="C139" s="23"/>
      <c r="D139" s="23"/>
      <c r="E139" s="23"/>
      <c r="F139" s="24"/>
      <c r="G139" s="25"/>
      <c r="H139" s="25"/>
      <c r="I139" s="23"/>
    </row>
    <row r="140" spans="1:9" x14ac:dyDescent="0.25">
      <c r="A140" s="23"/>
      <c r="B140" s="23"/>
      <c r="C140" s="23"/>
      <c r="D140" s="23"/>
      <c r="E140" s="23"/>
      <c r="F140" s="24"/>
      <c r="G140" s="25"/>
      <c r="H140" s="25"/>
      <c r="I140" s="23"/>
    </row>
    <row r="141" spans="1:9" x14ac:dyDescent="0.25">
      <c r="A141" s="23"/>
      <c r="B141" s="23"/>
      <c r="C141" s="23"/>
      <c r="D141" s="23"/>
      <c r="E141" s="23"/>
      <c r="F141" s="24"/>
      <c r="G141" s="25"/>
      <c r="H141" s="25"/>
      <c r="I141" s="23"/>
    </row>
    <row r="142" spans="1:9" x14ac:dyDescent="0.25">
      <c r="A142" s="23"/>
      <c r="B142" s="23"/>
      <c r="C142" s="23"/>
      <c r="D142" s="23"/>
      <c r="E142" s="23"/>
      <c r="F142" s="24"/>
      <c r="G142" s="25"/>
      <c r="H142" s="25"/>
      <c r="I142" s="23"/>
    </row>
    <row r="143" spans="1:9" x14ac:dyDescent="0.25">
      <c r="A143" s="23"/>
      <c r="B143" s="23"/>
      <c r="C143" s="23"/>
      <c r="D143" s="23"/>
      <c r="E143" s="23"/>
      <c r="F143" s="24"/>
      <c r="G143" s="25"/>
      <c r="H143" s="25"/>
      <c r="I143" s="23"/>
    </row>
    <row r="144" spans="1:9" x14ac:dyDescent="0.25">
      <c r="A144" s="23"/>
      <c r="B144" s="23"/>
      <c r="C144" s="23"/>
      <c r="D144" s="23"/>
      <c r="E144" s="23"/>
      <c r="F144" s="24"/>
      <c r="G144" s="25"/>
      <c r="H144" s="25"/>
      <c r="I144" s="23"/>
    </row>
    <row r="145" spans="1:9" x14ac:dyDescent="0.25">
      <c r="A145" s="23"/>
      <c r="B145" s="23"/>
      <c r="C145" s="23"/>
      <c r="D145" s="23"/>
      <c r="E145" s="23"/>
      <c r="F145" s="24"/>
      <c r="G145" s="25"/>
      <c r="H145" s="25"/>
      <c r="I145" s="23"/>
    </row>
    <row r="146" spans="1:9" x14ac:dyDescent="0.25">
      <c r="A146" s="23"/>
      <c r="B146" s="23"/>
      <c r="C146" s="23"/>
      <c r="D146" s="23"/>
      <c r="E146" s="23"/>
      <c r="F146" s="24"/>
      <c r="G146" s="25"/>
      <c r="H146" s="25"/>
      <c r="I146" s="23"/>
    </row>
    <row r="147" spans="1:9" x14ac:dyDescent="0.25">
      <c r="A147" s="23"/>
      <c r="B147" s="23"/>
      <c r="C147" s="23"/>
      <c r="D147" s="23"/>
      <c r="E147" s="23"/>
      <c r="F147" s="24"/>
      <c r="G147" s="25"/>
      <c r="H147" s="25"/>
      <c r="I147" s="23"/>
    </row>
    <row r="148" spans="1:9" x14ac:dyDescent="0.25">
      <c r="A148" s="23"/>
      <c r="B148" s="23"/>
      <c r="C148" s="23"/>
      <c r="D148" s="23"/>
      <c r="E148" s="23"/>
      <c r="F148" s="24"/>
      <c r="G148" s="25"/>
      <c r="H148" s="25"/>
      <c r="I148" s="23"/>
    </row>
    <row r="149" spans="1:9" x14ac:dyDescent="0.25">
      <c r="A149" s="23"/>
      <c r="B149" s="23"/>
      <c r="C149" s="23"/>
      <c r="D149" s="23"/>
      <c r="E149" s="23"/>
      <c r="F149" s="24"/>
      <c r="G149" s="25"/>
      <c r="H149" s="25"/>
      <c r="I149" s="23"/>
    </row>
    <row r="150" spans="1:9" x14ac:dyDescent="0.25">
      <c r="A150" s="23"/>
      <c r="B150" s="23"/>
      <c r="C150" s="23"/>
      <c r="D150" s="23"/>
      <c r="E150" s="23"/>
      <c r="F150" s="24"/>
      <c r="G150" s="25"/>
      <c r="H150" s="25"/>
      <c r="I150" s="23"/>
    </row>
    <row r="151" spans="1:9" x14ac:dyDescent="0.25">
      <c r="A151" s="23"/>
      <c r="B151" s="23"/>
      <c r="C151" s="23"/>
      <c r="D151" s="23"/>
      <c r="E151" s="23"/>
      <c r="F151" s="24"/>
      <c r="G151" s="25"/>
      <c r="H151" s="25"/>
      <c r="I151" s="23"/>
    </row>
    <row r="152" spans="1:9" x14ac:dyDescent="0.25">
      <c r="A152" s="23"/>
      <c r="B152" s="23"/>
      <c r="C152" s="23"/>
      <c r="D152" s="23"/>
      <c r="E152" s="23"/>
      <c r="F152" s="24"/>
      <c r="G152" s="25"/>
      <c r="H152" s="25"/>
      <c r="I152" s="23"/>
    </row>
    <row r="153" spans="1:9" x14ac:dyDescent="0.25">
      <c r="A153" s="23"/>
      <c r="B153" s="23"/>
      <c r="C153" s="23"/>
      <c r="D153" s="23"/>
      <c r="E153" s="23"/>
      <c r="F153" s="24"/>
      <c r="G153" s="25"/>
      <c r="H153" s="25"/>
      <c r="I153" s="23"/>
    </row>
    <row r="154" spans="1:9" x14ac:dyDescent="0.25">
      <c r="A154" s="23"/>
      <c r="B154" s="23"/>
      <c r="C154" s="23"/>
      <c r="D154" s="23"/>
      <c r="E154" s="23"/>
      <c r="F154" s="24"/>
      <c r="G154" s="25"/>
      <c r="H154" s="25"/>
      <c r="I154" s="23"/>
    </row>
    <row r="155" spans="1:9" x14ac:dyDescent="0.25">
      <c r="A155" s="23"/>
      <c r="B155" s="23"/>
      <c r="C155" s="23"/>
      <c r="D155" s="23"/>
      <c r="E155" s="23"/>
      <c r="F155" s="24"/>
      <c r="G155" s="25"/>
      <c r="H155" s="25"/>
      <c r="I155" s="23"/>
    </row>
    <row r="156" spans="1:9" x14ac:dyDescent="0.25">
      <c r="A156" s="23"/>
      <c r="B156" s="23"/>
      <c r="C156" s="23"/>
      <c r="D156" s="23"/>
      <c r="E156" s="23"/>
      <c r="F156" s="24"/>
      <c r="G156" s="25"/>
      <c r="H156" s="25"/>
      <c r="I156" s="23"/>
    </row>
    <row r="157" spans="1:9" x14ac:dyDescent="0.25">
      <c r="A157" s="23"/>
      <c r="B157" s="23"/>
      <c r="C157" s="23"/>
      <c r="D157" s="23"/>
      <c r="E157" s="23"/>
      <c r="F157" s="24"/>
      <c r="G157" s="25"/>
      <c r="H157" s="25"/>
      <c r="I157" s="23"/>
    </row>
    <row r="158" spans="1:9" x14ac:dyDescent="0.25">
      <c r="A158" s="23"/>
      <c r="B158" s="23"/>
      <c r="C158" s="23"/>
      <c r="D158" s="23"/>
      <c r="E158" s="23"/>
      <c r="F158" s="24"/>
      <c r="G158" s="25"/>
      <c r="H158" s="25"/>
      <c r="I158" s="23"/>
    </row>
    <row r="159" spans="1:9" x14ac:dyDescent="0.25">
      <c r="A159" s="23"/>
      <c r="B159" s="23"/>
      <c r="C159" s="23"/>
      <c r="D159" s="23"/>
      <c r="E159" s="23"/>
      <c r="F159" s="24"/>
      <c r="G159" s="25"/>
      <c r="H159" s="25"/>
      <c r="I159" s="23"/>
    </row>
    <row r="160" spans="1:9" x14ac:dyDescent="0.25">
      <c r="A160" s="23"/>
      <c r="B160" s="23"/>
      <c r="C160" s="23"/>
      <c r="D160" s="23"/>
      <c r="E160" s="23"/>
      <c r="F160" s="24"/>
      <c r="G160" s="25"/>
      <c r="H160" s="25"/>
      <c r="I160" s="23"/>
    </row>
    <row r="161" spans="1:9" x14ac:dyDescent="0.25">
      <c r="A161" s="23"/>
      <c r="B161" s="23"/>
      <c r="C161" s="23"/>
      <c r="D161" s="23"/>
      <c r="E161" s="23"/>
      <c r="F161" s="24"/>
      <c r="G161" s="25"/>
      <c r="H161" s="25"/>
      <c r="I161" s="23"/>
    </row>
    <row r="162" spans="1:9" x14ac:dyDescent="0.25">
      <c r="A162" s="23"/>
      <c r="B162" s="23"/>
      <c r="C162" s="23"/>
      <c r="D162" s="23"/>
      <c r="E162" s="23"/>
      <c r="F162" s="24"/>
      <c r="G162" s="25"/>
      <c r="H162" s="25"/>
      <c r="I162" s="23"/>
    </row>
    <row r="163" spans="1:9" x14ac:dyDescent="0.25">
      <c r="A163" s="23"/>
      <c r="B163" s="23"/>
      <c r="C163" s="23"/>
      <c r="D163" s="23"/>
      <c r="E163" s="23"/>
      <c r="F163" s="24"/>
      <c r="G163" s="25"/>
      <c r="H163" s="25"/>
      <c r="I163" s="23"/>
    </row>
    <row r="164" spans="1:9" x14ac:dyDescent="0.25">
      <c r="A164" s="23"/>
      <c r="B164" s="23"/>
      <c r="C164" s="23"/>
      <c r="D164" s="23"/>
      <c r="E164" s="23"/>
      <c r="F164" s="24"/>
      <c r="G164" s="25"/>
      <c r="H164" s="25"/>
      <c r="I164" s="23"/>
    </row>
    <row r="165" spans="1:9" x14ac:dyDescent="0.25">
      <c r="A165" s="23"/>
      <c r="B165" s="23"/>
      <c r="C165" s="23"/>
      <c r="D165" s="23"/>
      <c r="E165" s="23"/>
      <c r="F165" s="24"/>
      <c r="G165" s="25"/>
      <c r="H165" s="25"/>
      <c r="I165" s="23"/>
    </row>
    <row r="166" spans="1:9" x14ac:dyDescent="0.25">
      <c r="A166" s="23"/>
      <c r="B166" s="23"/>
      <c r="C166" s="23"/>
      <c r="D166" s="23"/>
      <c r="E166" s="23"/>
      <c r="F166" s="24"/>
      <c r="G166" s="25"/>
      <c r="H166" s="25"/>
      <c r="I166" s="23"/>
    </row>
    <row r="167" spans="1:9" x14ac:dyDescent="0.25">
      <c r="A167" s="23"/>
      <c r="B167" s="23"/>
      <c r="C167" s="23"/>
      <c r="D167" s="23"/>
      <c r="E167" s="23"/>
      <c r="F167" s="24"/>
      <c r="G167" s="25"/>
      <c r="H167" s="25"/>
      <c r="I167" s="23"/>
    </row>
    <row r="168" spans="1:9" x14ac:dyDescent="0.25">
      <c r="A168" s="23"/>
      <c r="B168" s="23"/>
      <c r="C168" s="23"/>
      <c r="D168" s="23"/>
      <c r="E168" s="23"/>
      <c r="F168" s="24"/>
      <c r="G168" s="25"/>
      <c r="H168" s="25"/>
      <c r="I168" s="23"/>
    </row>
    <row r="169" spans="1:9" x14ac:dyDescent="0.25">
      <c r="A169" s="23"/>
      <c r="B169" s="23"/>
      <c r="C169" s="23"/>
      <c r="D169" s="23"/>
      <c r="E169" s="23"/>
      <c r="F169" s="24"/>
      <c r="G169" s="25"/>
      <c r="H169" s="25"/>
      <c r="I169" s="23"/>
    </row>
    <row r="170" spans="1:9" x14ac:dyDescent="0.25">
      <c r="A170" s="23"/>
      <c r="B170" s="23"/>
      <c r="C170" s="23"/>
      <c r="D170" s="23"/>
      <c r="E170" s="23"/>
      <c r="F170" s="24"/>
      <c r="G170" s="25"/>
      <c r="H170" s="25"/>
      <c r="I170" s="23"/>
    </row>
    <row r="171" spans="1:9" x14ac:dyDescent="0.25">
      <c r="A171" s="23"/>
      <c r="B171" s="23"/>
      <c r="C171" s="23"/>
      <c r="D171" s="23"/>
      <c r="E171" s="23"/>
      <c r="F171" s="24"/>
      <c r="G171" s="25"/>
      <c r="H171" s="25"/>
      <c r="I171" s="23"/>
    </row>
    <row r="172" spans="1:9" x14ac:dyDescent="0.25">
      <c r="A172" s="23"/>
      <c r="B172" s="23"/>
      <c r="C172" s="23"/>
      <c r="D172" s="23"/>
      <c r="E172" s="23"/>
      <c r="F172" s="24"/>
      <c r="G172" s="25"/>
      <c r="H172" s="25"/>
      <c r="I172" s="23"/>
    </row>
    <row r="173" spans="1:9" x14ac:dyDescent="0.25">
      <c r="A173" s="23"/>
      <c r="B173" s="23"/>
      <c r="C173" s="23"/>
      <c r="D173" s="23"/>
      <c r="E173" s="23"/>
      <c r="F173" s="24"/>
      <c r="G173" s="25"/>
      <c r="H173" s="25"/>
      <c r="I173" s="23"/>
    </row>
    <row r="174" spans="1:9" x14ac:dyDescent="0.25">
      <c r="A174" s="23"/>
      <c r="B174" s="23"/>
      <c r="C174" s="23"/>
      <c r="D174" s="23"/>
      <c r="E174" s="23"/>
      <c r="F174" s="24"/>
      <c r="G174" s="25"/>
      <c r="H174" s="25"/>
      <c r="I174" s="23"/>
    </row>
    <row r="175" spans="1:9" x14ac:dyDescent="0.25">
      <c r="A175" s="23"/>
      <c r="B175" s="23"/>
      <c r="C175" s="23"/>
      <c r="D175" s="23"/>
      <c r="E175" s="23"/>
      <c r="F175" s="24"/>
      <c r="G175" s="25"/>
      <c r="H175" s="25"/>
      <c r="I175" s="23"/>
    </row>
    <row r="176" spans="1:9" x14ac:dyDescent="0.25">
      <c r="A176" s="23"/>
      <c r="B176" s="23"/>
      <c r="C176" s="23"/>
      <c r="D176" s="23"/>
      <c r="E176" s="23"/>
      <c r="F176" s="24"/>
      <c r="G176" s="25"/>
      <c r="H176" s="25"/>
      <c r="I176" s="23"/>
    </row>
    <row r="177" spans="1:9" x14ac:dyDescent="0.25">
      <c r="A177" s="23"/>
      <c r="B177" s="23"/>
      <c r="C177" s="23"/>
      <c r="D177" s="23"/>
      <c r="E177" s="23"/>
      <c r="F177" s="24"/>
      <c r="G177" s="25"/>
      <c r="H177" s="25"/>
      <c r="I177" s="23"/>
    </row>
    <row r="178" spans="1:9" x14ac:dyDescent="0.25">
      <c r="A178" s="23"/>
      <c r="B178" s="23"/>
      <c r="C178" s="23"/>
      <c r="D178" s="23"/>
      <c r="E178" s="23"/>
      <c r="F178" s="24"/>
      <c r="G178" s="25"/>
      <c r="H178" s="25"/>
      <c r="I178" s="23"/>
    </row>
    <row r="179" spans="1:9" x14ac:dyDescent="0.25">
      <c r="A179" s="23"/>
      <c r="B179" s="23"/>
      <c r="C179" s="23"/>
      <c r="D179" s="23"/>
      <c r="E179" s="23"/>
      <c r="F179" s="24"/>
      <c r="G179" s="25"/>
      <c r="H179" s="25"/>
      <c r="I179" s="23"/>
    </row>
    <row r="180" spans="1:9" x14ac:dyDescent="0.25">
      <c r="A180" s="23"/>
      <c r="B180" s="23"/>
      <c r="C180" s="23"/>
      <c r="D180" s="23"/>
      <c r="E180" s="23"/>
      <c r="F180" s="24"/>
      <c r="G180" s="25"/>
      <c r="H180" s="25"/>
      <c r="I180" s="23"/>
    </row>
    <row r="181" spans="1:9" x14ac:dyDescent="0.25">
      <c r="A181" s="23"/>
      <c r="B181" s="23"/>
      <c r="C181" s="23"/>
      <c r="D181" s="23"/>
      <c r="E181" s="23"/>
      <c r="F181" s="24"/>
      <c r="G181" s="25"/>
      <c r="H181" s="25"/>
      <c r="I181" s="23"/>
    </row>
    <row r="182" spans="1:9" x14ac:dyDescent="0.25">
      <c r="A182" s="23"/>
      <c r="B182" s="23"/>
      <c r="C182" s="23"/>
      <c r="D182" s="23"/>
      <c r="E182" s="23"/>
      <c r="F182" s="24"/>
      <c r="G182" s="25"/>
      <c r="H182" s="25"/>
      <c r="I182" s="23"/>
    </row>
    <row r="183" spans="1:9" x14ac:dyDescent="0.25">
      <c r="A183" s="23"/>
      <c r="B183" s="23"/>
      <c r="C183" s="23"/>
      <c r="D183" s="23"/>
      <c r="E183" s="23"/>
      <c r="F183" s="24"/>
      <c r="G183" s="25"/>
      <c r="H183" s="25"/>
      <c r="I183" s="23"/>
    </row>
    <row r="184" spans="1:9" x14ac:dyDescent="0.25">
      <c r="A184" s="23"/>
      <c r="B184" s="23"/>
      <c r="C184" s="23"/>
      <c r="D184" s="23"/>
      <c r="E184" s="23"/>
      <c r="F184" s="24"/>
      <c r="G184" s="25"/>
      <c r="H184" s="25"/>
      <c r="I184" s="23"/>
    </row>
    <row r="185" spans="1:9" x14ac:dyDescent="0.25">
      <c r="A185" s="23"/>
      <c r="B185" s="23"/>
      <c r="C185" s="23"/>
      <c r="D185" s="23"/>
      <c r="E185" s="23"/>
      <c r="F185" s="24"/>
      <c r="G185" s="25"/>
      <c r="H185" s="25"/>
      <c r="I185" s="23"/>
    </row>
    <row r="186" spans="1:9" x14ac:dyDescent="0.25">
      <c r="A186" s="23"/>
      <c r="B186" s="23"/>
      <c r="C186" s="23"/>
      <c r="D186" s="23"/>
      <c r="E186" s="23"/>
      <c r="F186" s="24"/>
      <c r="G186" s="25"/>
      <c r="H186" s="25"/>
      <c r="I186" s="23"/>
    </row>
    <row r="187" spans="1:9" x14ac:dyDescent="0.25">
      <c r="A187" s="23"/>
      <c r="B187" s="23"/>
      <c r="C187" s="23"/>
      <c r="D187" s="23"/>
      <c r="E187" s="23"/>
      <c r="F187" s="24"/>
      <c r="G187" s="25"/>
      <c r="H187" s="25"/>
      <c r="I187" s="23"/>
    </row>
    <row r="188" spans="1:9" x14ac:dyDescent="0.25">
      <c r="A188" s="23"/>
      <c r="B188" s="23"/>
      <c r="C188" s="23"/>
      <c r="D188" s="23"/>
      <c r="E188" s="23"/>
      <c r="F188" s="24"/>
      <c r="G188" s="25"/>
      <c r="H188" s="25"/>
      <c r="I188" s="23"/>
    </row>
    <row r="189" spans="1:9" x14ac:dyDescent="0.25">
      <c r="A189" s="23"/>
      <c r="B189" s="23"/>
      <c r="C189" s="23"/>
      <c r="D189" s="23"/>
      <c r="E189" s="23"/>
      <c r="F189" s="24"/>
      <c r="G189" s="25"/>
      <c r="H189" s="25"/>
      <c r="I189" s="23"/>
    </row>
    <row r="190" spans="1:9" x14ac:dyDescent="0.25">
      <c r="A190" s="23"/>
      <c r="B190" s="23"/>
      <c r="C190" s="23"/>
      <c r="D190" s="23"/>
      <c r="E190" s="23"/>
      <c r="F190" s="24"/>
      <c r="G190" s="25"/>
      <c r="H190" s="25"/>
      <c r="I190" s="23"/>
    </row>
    <row r="191" spans="1:9" x14ac:dyDescent="0.25">
      <c r="A191" s="23"/>
      <c r="B191" s="23"/>
      <c r="C191" s="23"/>
      <c r="D191" s="23"/>
      <c r="E191" s="23"/>
      <c r="F191" s="24"/>
      <c r="G191" s="25"/>
      <c r="H191" s="25"/>
      <c r="I191" s="23"/>
    </row>
    <row r="192" spans="1:9" x14ac:dyDescent="0.25">
      <c r="A192" s="23"/>
      <c r="B192" s="23"/>
      <c r="C192" s="23"/>
      <c r="D192" s="23"/>
      <c r="E192" s="23"/>
      <c r="F192" s="24"/>
      <c r="G192" s="25"/>
      <c r="H192" s="25"/>
      <c r="I192" s="23"/>
    </row>
    <row r="193" spans="1:9" x14ac:dyDescent="0.25">
      <c r="A193" s="23"/>
      <c r="B193" s="23"/>
      <c r="C193" s="23"/>
      <c r="D193" s="23"/>
      <c r="E193" s="23"/>
      <c r="F193" s="24"/>
      <c r="G193" s="25"/>
      <c r="H193" s="25"/>
      <c r="I193" s="23"/>
    </row>
    <row r="194" spans="1:9" x14ac:dyDescent="0.25">
      <c r="A194" s="23"/>
      <c r="B194" s="23"/>
      <c r="C194" s="23"/>
      <c r="D194" s="23"/>
      <c r="E194" s="23"/>
      <c r="F194" s="24"/>
      <c r="G194" s="25"/>
      <c r="H194" s="25"/>
      <c r="I194" s="23"/>
    </row>
    <row r="195" spans="1:9" x14ac:dyDescent="0.25">
      <c r="A195" s="23"/>
      <c r="B195" s="23"/>
      <c r="C195" s="23"/>
      <c r="D195" s="23"/>
      <c r="E195" s="23"/>
      <c r="F195" s="24"/>
      <c r="G195" s="25"/>
      <c r="H195" s="25"/>
      <c r="I195" s="23"/>
    </row>
    <row r="196" spans="1:9" x14ac:dyDescent="0.25">
      <c r="A196" s="23"/>
      <c r="B196" s="23"/>
      <c r="C196" s="23"/>
      <c r="D196" s="23"/>
      <c r="E196" s="23"/>
      <c r="F196" s="24"/>
      <c r="G196" s="25"/>
      <c r="H196" s="25"/>
      <c r="I196" s="23"/>
    </row>
    <row r="197" spans="1:9" x14ac:dyDescent="0.25">
      <c r="A197" s="23"/>
      <c r="B197" s="23"/>
      <c r="C197" s="23"/>
      <c r="D197" s="23"/>
      <c r="E197" s="23"/>
      <c r="F197" s="24"/>
      <c r="G197" s="25"/>
      <c r="H197" s="25"/>
      <c r="I197" s="23"/>
    </row>
    <row r="198" spans="1:9" x14ac:dyDescent="0.25">
      <c r="A198" s="23"/>
      <c r="B198" s="23"/>
      <c r="C198" s="23"/>
      <c r="D198" s="23"/>
      <c r="E198" s="23"/>
      <c r="F198" s="24"/>
      <c r="G198" s="25"/>
      <c r="H198" s="25"/>
      <c r="I198" s="23"/>
    </row>
    <row r="199" spans="1:9" x14ac:dyDescent="0.25">
      <c r="A199" s="23"/>
      <c r="B199" s="23"/>
      <c r="C199" s="23"/>
      <c r="D199" s="23"/>
      <c r="E199" s="23"/>
      <c r="F199" s="24"/>
      <c r="G199" s="25"/>
      <c r="H199" s="25"/>
      <c r="I199" s="23"/>
    </row>
    <row r="200" spans="1:9" x14ac:dyDescent="0.25">
      <c r="A200" s="23"/>
      <c r="B200" s="23"/>
      <c r="C200" s="23"/>
      <c r="D200" s="23"/>
      <c r="E200" s="23"/>
      <c r="F200" s="24"/>
      <c r="G200" s="25"/>
      <c r="H200" s="25"/>
      <c r="I200" s="23"/>
    </row>
    <row r="201" spans="1:9" x14ac:dyDescent="0.25">
      <c r="A201" s="23"/>
      <c r="B201" s="23"/>
      <c r="C201" s="23"/>
      <c r="D201" s="23"/>
      <c r="E201" s="23"/>
      <c r="F201" s="24"/>
      <c r="G201" s="25"/>
      <c r="H201" s="25"/>
      <c r="I201" s="23"/>
    </row>
    <row r="202" spans="1:9" x14ac:dyDescent="0.25">
      <c r="A202" s="23"/>
      <c r="B202" s="23"/>
      <c r="C202" s="23"/>
      <c r="D202" s="23"/>
      <c r="E202" s="23"/>
      <c r="F202" s="24"/>
      <c r="G202" s="25"/>
      <c r="H202" s="25"/>
      <c r="I202" s="23"/>
    </row>
    <row r="203" spans="1:9" x14ac:dyDescent="0.25">
      <c r="A203" s="23"/>
      <c r="B203" s="23"/>
      <c r="C203" s="23"/>
      <c r="D203" s="23"/>
      <c r="E203" s="23"/>
      <c r="F203" s="24"/>
      <c r="G203" s="25"/>
      <c r="H203" s="25"/>
      <c r="I203" s="23"/>
    </row>
    <row r="204" spans="1:9" x14ac:dyDescent="0.25">
      <c r="A204" s="23"/>
      <c r="B204" s="23"/>
      <c r="C204" s="23"/>
      <c r="D204" s="23"/>
      <c r="E204" s="23"/>
      <c r="F204" s="24"/>
      <c r="G204" s="25"/>
      <c r="H204" s="25"/>
      <c r="I204" s="23"/>
    </row>
    <row r="205" spans="1:9" x14ac:dyDescent="0.25">
      <c r="A205" s="23"/>
      <c r="B205" s="23"/>
      <c r="C205" s="23"/>
      <c r="D205" s="23"/>
      <c r="E205" s="23"/>
      <c r="F205" s="24"/>
      <c r="G205" s="25"/>
      <c r="H205" s="25"/>
      <c r="I205" s="23"/>
    </row>
    <row r="206" spans="1:9" x14ac:dyDescent="0.25">
      <c r="A206" s="23"/>
      <c r="B206" s="23"/>
      <c r="C206" s="23"/>
      <c r="D206" s="23"/>
      <c r="E206" s="23"/>
      <c r="F206" s="24"/>
      <c r="G206" s="25"/>
      <c r="H206" s="25"/>
      <c r="I206" s="23"/>
    </row>
    <row r="207" spans="1:9" x14ac:dyDescent="0.25">
      <c r="A207" s="23"/>
      <c r="B207" s="23"/>
      <c r="C207" s="23"/>
      <c r="D207" s="23"/>
      <c r="E207" s="23"/>
      <c r="F207" s="24"/>
      <c r="G207" s="25"/>
      <c r="H207" s="25"/>
      <c r="I207" s="23"/>
    </row>
    <row r="208" spans="1:9" x14ac:dyDescent="0.25">
      <c r="A208" s="23"/>
      <c r="B208" s="23"/>
      <c r="C208" s="23"/>
      <c r="D208" s="23"/>
      <c r="E208" s="23"/>
      <c r="F208" s="24"/>
      <c r="G208" s="25"/>
      <c r="H208" s="25"/>
      <c r="I208" s="23"/>
    </row>
    <row r="209" spans="1:9" x14ac:dyDescent="0.25">
      <c r="A209" s="23"/>
      <c r="B209" s="23"/>
      <c r="C209" s="23"/>
      <c r="D209" s="23"/>
      <c r="E209" s="23"/>
      <c r="F209" s="24"/>
      <c r="G209" s="25"/>
      <c r="H209" s="25"/>
      <c r="I209" s="23"/>
    </row>
    <row r="210" spans="1:9" x14ac:dyDescent="0.25">
      <c r="A210" s="23"/>
      <c r="B210" s="23"/>
      <c r="C210" s="23"/>
      <c r="D210" s="23"/>
      <c r="E210" s="23"/>
      <c r="F210" s="24"/>
      <c r="G210" s="25"/>
      <c r="H210" s="25"/>
      <c r="I210" s="23"/>
    </row>
    <row r="211" spans="1:9" x14ac:dyDescent="0.25">
      <c r="A211" s="23"/>
      <c r="B211" s="23"/>
      <c r="C211" s="23"/>
      <c r="D211" s="23"/>
      <c r="E211" s="23"/>
      <c r="F211" s="24"/>
      <c r="G211" s="25"/>
      <c r="H211" s="25"/>
      <c r="I211" s="23"/>
    </row>
    <row r="212" spans="1:9" x14ac:dyDescent="0.25">
      <c r="A212" s="23"/>
      <c r="B212" s="23"/>
      <c r="C212" s="23"/>
      <c r="D212" s="23"/>
      <c r="E212" s="23"/>
      <c r="F212" s="24"/>
      <c r="G212" s="25"/>
      <c r="H212" s="25"/>
      <c r="I212" s="23"/>
    </row>
    <row r="213" spans="1:9" x14ac:dyDescent="0.25">
      <c r="A213" s="23"/>
      <c r="B213" s="23"/>
      <c r="C213" s="23"/>
      <c r="D213" s="23"/>
      <c r="E213" s="23"/>
      <c r="F213" s="24"/>
      <c r="G213" s="25"/>
      <c r="H213" s="25"/>
      <c r="I213" s="23"/>
    </row>
    <row r="214" spans="1:9" x14ac:dyDescent="0.25">
      <c r="A214" s="23"/>
      <c r="B214" s="23"/>
      <c r="C214" s="23"/>
      <c r="D214" s="23"/>
      <c r="E214" s="23"/>
      <c r="F214" s="24"/>
      <c r="G214" s="25"/>
      <c r="H214" s="25"/>
      <c r="I214" s="23"/>
    </row>
    <row r="215" spans="1:9" x14ac:dyDescent="0.25">
      <c r="A215" s="23"/>
      <c r="B215" s="23"/>
      <c r="C215" s="23"/>
      <c r="D215" s="23"/>
      <c r="E215" s="23"/>
      <c r="F215" s="24"/>
      <c r="G215" s="25"/>
      <c r="H215" s="25"/>
      <c r="I215" s="23"/>
    </row>
    <row r="216" spans="1:9" x14ac:dyDescent="0.25">
      <c r="A216" s="23"/>
      <c r="B216" s="23"/>
      <c r="C216" s="23"/>
      <c r="D216" s="23"/>
      <c r="E216" s="23"/>
      <c r="F216" s="24"/>
      <c r="G216" s="25"/>
      <c r="H216" s="25"/>
      <c r="I216" s="23"/>
    </row>
    <row r="217" spans="1:9" x14ac:dyDescent="0.25">
      <c r="A217" s="23"/>
      <c r="B217" s="23"/>
      <c r="C217" s="23"/>
      <c r="D217" s="23"/>
      <c r="E217" s="23"/>
      <c r="F217" s="24"/>
      <c r="G217" s="25"/>
      <c r="H217" s="25"/>
      <c r="I217" s="23"/>
    </row>
    <row r="218" spans="1:9" x14ac:dyDescent="0.25">
      <c r="A218" s="23"/>
      <c r="B218" s="23"/>
      <c r="C218" s="23"/>
      <c r="D218" s="23"/>
      <c r="E218" s="23"/>
      <c r="F218" s="24"/>
      <c r="G218" s="25"/>
      <c r="H218" s="25"/>
      <c r="I218" s="23"/>
    </row>
    <row r="219" spans="1:9" x14ac:dyDescent="0.25">
      <c r="A219" s="23"/>
      <c r="B219" s="23"/>
      <c r="C219" s="23"/>
      <c r="D219" s="23"/>
      <c r="E219" s="23"/>
      <c r="F219" s="24"/>
      <c r="G219" s="25"/>
      <c r="H219" s="25"/>
      <c r="I219" s="23"/>
    </row>
    <row r="220" spans="1:9" x14ac:dyDescent="0.25">
      <c r="A220" s="23"/>
      <c r="B220" s="23"/>
      <c r="C220" s="23"/>
      <c r="D220" s="23"/>
      <c r="E220" s="23"/>
      <c r="F220" s="24"/>
      <c r="G220" s="25"/>
      <c r="H220" s="25"/>
      <c r="I220" s="23"/>
    </row>
    <row r="221" spans="1:9" x14ac:dyDescent="0.25">
      <c r="A221" s="23"/>
      <c r="B221" s="23"/>
      <c r="C221" s="23"/>
      <c r="D221" s="23"/>
      <c r="E221" s="23"/>
      <c r="F221" s="24"/>
      <c r="G221" s="25"/>
      <c r="H221" s="25"/>
      <c r="I221" s="23"/>
    </row>
    <row r="222" spans="1:9" x14ac:dyDescent="0.25">
      <c r="A222" s="23"/>
      <c r="B222" s="23"/>
      <c r="C222" s="23"/>
      <c r="D222" s="23"/>
      <c r="E222" s="23"/>
      <c r="F222" s="24"/>
      <c r="G222" s="25"/>
      <c r="H222" s="25"/>
      <c r="I222" s="23"/>
    </row>
    <row r="223" spans="1:9" x14ac:dyDescent="0.25">
      <c r="A223" s="23"/>
      <c r="B223" s="23"/>
      <c r="C223" s="23"/>
      <c r="D223" s="23"/>
      <c r="E223" s="23"/>
      <c r="F223" s="24"/>
      <c r="G223" s="25"/>
      <c r="H223" s="25"/>
      <c r="I223" s="23"/>
    </row>
    <row r="224" spans="1:9" x14ac:dyDescent="0.25">
      <c r="A224" s="23"/>
      <c r="B224" s="23"/>
      <c r="C224" s="23"/>
      <c r="D224" s="23"/>
      <c r="E224" s="23"/>
      <c r="F224" s="24"/>
      <c r="G224" s="25"/>
      <c r="H224" s="25"/>
      <c r="I224" s="2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H10"/>
  <sheetViews>
    <sheetView workbookViewId="0">
      <selection activeCell="G2" sqref="G2"/>
    </sheetView>
  </sheetViews>
  <sheetFormatPr defaultRowHeight="15.75" x14ac:dyDescent="0.25"/>
  <cols>
    <col min="1" max="1" width="5.42578125" bestFit="1" customWidth="1"/>
    <col min="2" max="2" width="31.7109375" bestFit="1" customWidth="1"/>
    <col min="3" max="3" width="8.8554687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28" t="s">
        <v>91</v>
      </c>
      <c r="B1" s="28" t="s">
        <v>92</v>
      </c>
      <c r="C1" s="28" t="s">
        <v>188</v>
      </c>
      <c r="D1" s="28" t="s">
        <v>93</v>
      </c>
      <c r="E1" s="29" t="s">
        <v>94</v>
      </c>
      <c r="F1" s="28" t="s">
        <v>95</v>
      </c>
      <c r="G1" s="28" t="s">
        <v>96</v>
      </c>
      <c r="H1" s="28" t="s">
        <v>155</v>
      </c>
    </row>
    <row r="2" spans="1:8" x14ac:dyDescent="0.25">
      <c r="A2" s="23">
        <v>1</v>
      </c>
      <c r="B2" s="23" t="s">
        <v>230</v>
      </c>
      <c r="C2" s="23" t="s">
        <v>234</v>
      </c>
      <c r="D2" s="23">
        <v>4</v>
      </c>
      <c r="E2" s="24">
        <v>16.27</v>
      </c>
      <c r="F2" s="25">
        <f>D2*E2</f>
        <v>65.08</v>
      </c>
      <c r="G2" s="25">
        <f>F2/12</f>
        <v>5.4233333333333329</v>
      </c>
      <c r="H2" s="105"/>
    </row>
    <row r="3" spans="1:8" x14ac:dyDescent="0.25">
      <c r="A3" s="23">
        <v>2</v>
      </c>
      <c r="B3" s="23" t="s">
        <v>231</v>
      </c>
      <c r="C3" s="23" t="s">
        <v>214</v>
      </c>
      <c r="D3" s="23">
        <v>2</v>
      </c>
      <c r="E3" s="24">
        <v>166.25</v>
      </c>
      <c r="F3" s="25">
        <f t="shared" ref="F3:F5" si="0">D3*E3</f>
        <v>332.5</v>
      </c>
      <c r="G3" s="25">
        <f t="shared" ref="G3:G5" si="1">F3/12</f>
        <v>27.708333333333332</v>
      </c>
      <c r="H3" s="105"/>
    </row>
    <row r="4" spans="1:8" x14ac:dyDescent="0.25">
      <c r="A4" s="23">
        <v>3</v>
      </c>
      <c r="B4" s="23" t="s">
        <v>232</v>
      </c>
      <c r="C4" s="23" t="s">
        <v>214</v>
      </c>
      <c r="D4" s="23">
        <v>2</v>
      </c>
      <c r="E4" s="24">
        <v>60.6</v>
      </c>
      <c r="F4" s="25">
        <f t="shared" si="0"/>
        <v>121.2</v>
      </c>
      <c r="G4" s="25">
        <f t="shared" si="1"/>
        <v>10.1</v>
      </c>
      <c r="H4" s="105"/>
    </row>
    <row r="5" spans="1:8" x14ac:dyDescent="0.25">
      <c r="A5" s="23">
        <v>4</v>
      </c>
      <c r="B5" s="23" t="s">
        <v>233</v>
      </c>
      <c r="C5" s="23" t="s">
        <v>234</v>
      </c>
      <c r="D5" s="23">
        <v>2</v>
      </c>
      <c r="E5" s="24">
        <v>49.82</v>
      </c>
      <c r="F5" s="25">
        <f t="shared" si="0"/>
        <v>99.64</v>
      </c>
      <c r="G5" s="25">
        <f t="shared" si="1"/>
        <v>8.3033333333333328</v>
      </c>
      <c r="H5" s="105"/>
    </row>
    <row r="6" spans="1:8" x14ac:dyDescent="0.25">
      <c r="A6" s="23"/>
      <c r="B6" s="23"/>
      <c r="C6" s="23"/>
      <c r="D6" s="23"/>
      <c r="E6" s="24"/>
      <c r="F6" s="25"/>
      <c r="G6" s="25"/>
      <c r="H6" s="23"/>
    </row>
    <row r="7" spans="1:8" x14ac:dyDescent="0.25">
      <c r="A7" s="23"/>
      <c r="B7" s="23"/>
      <c r="C7" s="23"/>
      <c r="D7" s="23"/>
      <c r="E7" s="24"/>
      <c r="F7" s="25"/>
      <c r="G7" s="25"/>
      <c r="H7" s="23"/>
    </row>
    <row r="8" spans="1:8" x14ac:dyDescent="0.25">
      <c r="A8" s="23"/>
      <c r="B8" s="23"/>
      <c r="C8" s="23"/>
      <c r="D8" s="23"/>
      <c r="E8" s="24"/>
      <c r="F8" s="25"/>
      <c r="G8" s="25"/>
      <c r="H8" s="23"/>
    </row>
    <row r="9" spans="1:8" x14ac:dyDescent="0.25">
      <c r="A9" s="23"/>
      <c r="B9" s="23"/>
      <c r="C9" s="23"/>
      <c r="D9" s="23"/>
      <c r="E9" s="24"/>
      <c r="F9" s="25"/>
      <c r="G9" s="25"/>
      <c r="H9" s="23"/>
    </row>
    <row r="10" spans="1:8" x14ac:dyDescent="0.25">
      <c r="A10" s="23"/>
      <c r="B10" s="23"/>
      <c r="C10" s="23"/>
      <c r="D10" s="23"/>
      <c r="E10" s="24"/>
      <c r="F10" s="25"/>
      <c r="G10" s="25"/>
      <c r="H10" s="2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</vt:i4>
      </vt:variant>
    </vt:vector>
  </HeadingPairs>
  <TitlesOfParts>
    <vt:vector size="14" baseType="lpstr">
      <vt:lpstr>Jardineiro</vt:lpstr>
      <vt:lpstr>Aux. Jardim</vt:lpstr>
      <vt:lpstr>Resumo</vt:lpstr>
      <vt:lpstr>Beneficios</vt:lpstr>
      <vt:lpstr>Uniformes</vt:lpstr>
      <vt:lpstr>Equipamentos</vt:lpstr>
      <vt:lpstr>Utensílios</vt:lpstr>
      <vt:lpstr>Materiais</vt:lpstr>
      <vt:lpstr>EPIs</vt:lpstr>
      <vt:lpstr>Tributos - Real</vt:lpstr>
      <vt:lpstr>Tributos - Simples</vt:lpstr>
      <vt:lpstr>'Aux. Jardim'!Area_de_impressao</vt:lpstr>
      <vt:lpstr>Jardineiro!Area_de_impressao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Nathanne Antonia S. de C. Conceição</cp:lastModifiedBy>
  <cp:lastPrinted>2022-02-11T19:24:40Z</cp:lastPrinted>
  <dcterms:created xsi:type="dcterms:W3CDTF">2021-06-15T12:28:13Z</dcterms:created>
  <dcterms:modified xsi:type="dcterms:W3CDTF">2022-02-14T18:19:59Z</dcterms:modified>
</cp:coreProperties>
</file>