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arquivos\3.20.50 - EQUIPE DE INFRAESTRUTURA\005 NÚCLEO AVANÇADO DE CAPACITAÇÃO\VERA\007 - REFORMA\"/>
    </mc:Choice>
  </mc:AlternateContent>
  <bookViews>
    <workbookView xWindow="0" yWindow="0" windowWidth="28800" windowHeight="12435" tabRatio="807"/>
  </bookViews>
  <sheets>
    <sheet name="Resumo" sheetId="19" r:id="rId1"/>
    <sheet name="P. Referência" sheetId="17" r:id="rId2"/>
    <sheet name="Composições" sheetId="18" r:id="rId3"/>
    <sheet name="Resumo AP" sheetId="20" r:id="rId4"/>
  </sheets>
  <definedNames>
    <definedName name="_xlnm.Print_Area" localSheetId="1">'P. Referência'!$B$2:$I$56</definedName>
    <definedName name="_xlnm.Print_Area" localSheetId="0">Resumo!$B$2:$I$56</definedName>
    <definedName name="_xlnm.Print_Area" localSheetId="3">'Resumo AP'!$B$2:$I$56</definedName>
    <definedName name="_xlnm.Print_Titles" localSheetId="1">'P. Referência'!$2:$7</definedName>
    <definedName name="_xlnm.Print_Titles" localSheetId="0">Resumo!$2:$7</definedName>
    <definedName name="_xlnm.Print_Titles" localSheetId="3">'Resumo AP'!$2:$7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2" i="20" l="1"/>
  <c r="H52" i="20" s="1"/>
  <c r="I52" i="20" s="1"/>
  <c r="H51" i="20"/>
  <c r="I51" i="20" s="1"/>
  <c r="G50" i="20"/>
  <c r="H50" i="20" s="1"/>
  <c r="I50" i="20" s="1"/>
  <c r="H49" i="20"/>
  <c r="I49" i="20" s="1"/>
  <c r="H48" i="20"/>
  <c r="I48" i="20" s="1"/>
  <c r="H47" i="20"/>
  <c r="I47" i="20" s="1"/>
  <c r="H46" i="20"/>
  <c r="I46" i="20" s="1"/>
  <c r="G45" i="20"/>
  <c r="H45" i="20" s="1"/>
  <c r="I45" i="20" s="1"/>
  <c r="H42" i="20"/>
  <c r="I42" i="20" s="1"/>
  <c r="G42" i="20"/>
  <c r="G41" i="20"/>
  <c r="H41" i="20" s="1"/>
  <c r="I41" i="20" s="1"/>
  <c r="H37" i="20"/>
  <c r="I37" i="20" s="1"/>
  <c r="I39" i="20" s="1"/>
  <c r="I36" i="20" s="1"/>
  <c r="G37" i="20"/>
  <c r="H33" i="20"/>
  <c r="I33" i="20" s="1"/>
  <c r="I32" i="20"/>
  <c r="H32" i="20"/>
  <c r="G32" i="20"/>
  <c r="H31" i="20"/>
  <c r="I31" i="20" s="1"/>
  <c r="H30" i="20"/>
  <c r="I30" i="20" s="1"/>
  <c r="H29" i="20"/>
  <c r="I29" i="20" s="1"/>
  <c r="H28" i="20"/>
  <c r="I28" i="20" s="1"/>
  <c r="H27" i="20"/>
  <c r="I27" i="20" s="1"/>
  <c r="G26" i="20"/>
  <c r="H26" i="20" s="1"/>
  <c r="I26" i="20" s="1"/>
  <c r="G25" i="20"/>
  <c r="H25" i="20" s="1"/>
  <c r="I25" i="20" s="1"/>
  <c r="G21" i="20"/>
  <c r="H21" i="20" s="1"/>
  <c r="I21" i="20" s="1"/>
  <c r="H20" i="20"/>
  <c r="I20" i="20" s="1"/>
  <c r="I22" i="20" s="1"/>
  <c r="I19" i="20" s="1"/>
  <c r="G20" i="20"/>
  <c r="H16" i="20"/>
  <c r="I16" i="20" s="1"/>
  <c r="H15" i="20"/>
  <c r="I15" i="20" s="1"/>
  <c r="G15" i="20"/>
  <c r="G14" i="20"/>
  <c r="H14" i="20" s="1"/>
  <c r="I14" i="20" s="1"/>
  <c r="H10" i="20"/>
  <c r="I10" i="20" s="1"/>
  <c r="H9" i="20"/>
  <c r="I9" i="20" s="1"/>
  <c r="I11" i="20" l="1"/>
  <c r="I8" i="20" s="1"/>
  <c r="I17" i="20"/>
  <c r="I13" i="20" s="1"/>
  <c r="I34" i="20"/>
  <c r="I24" i="20" s="1"/>
  <c r="I53" i="20"/>
  <c r="I44" i="20" s="1"/>
  <c r="I43" i="20"/>
  <c r="I40" i="20" s="1"/>
  <c r="H52" i="19"/>
  <c r="I52" i="19" s="1"/>
  <c r="G52" i="19"/>
  <c r="H51" i="19"/>
  <c r="I51" i="19" s="1"/>
  <c r="G50" i="19"/>
  <c r="H50" i="19" s="1"/>
  <c r="I50" i="19" s="1"/>
  <c r="I49" i="19"/>
  <c r="H49" i="19"/>
  <c r="I48" i="19"/>
  <c r="H48" i="19"/>
  <c r="H47" i="19"/>
  <c r="I47" i="19" s="1"/>
  <c r="I46" i="19"/>
  <c r="H46" i="19"/>
  <c r="I45" i="19"/>
  <c r="I53" i="19" s="1"/>
  <c r="H45" i="19"/>
  <c r="G45" i="19"/>
  <c r="G42" i="19"/>
  <c r="H42" i="19" s="1"/>
  <c r="I42" i="19" s="1"/>
  <c r="G41" i="19"/>
  <c r="H41" i="19" s="1"/>
  <c r="I41" i="19" s="1"/>
  <c r="I43" i="19" s="1"/>
  <c r="H37" i="19"/>
  <c r="I37" i="19" s="1"/>
  <c r="I39" i="19" s="1"/>
  <c r="G37" i="19"/>
  <c r="I33" i="19"/>
  <c r="H33" i="19"/>
  <c r="H32" i="19"/>
  <c r="I32" i="19" s="1"/>
  <c r="G32" i="19"/>
  <c r="H31" i="19"/>
  <c r="I31" i="19" s="1"/>
  <c r="I30" i="19"/>
  <c r="H30" i="19"/>
  <c r="I29" i="19"/>
  <c r="H29" i="19"/>
  <c r="H28" i="19"/>
  <c r="I28" i="19" s="1"/>
  <c r="I27" i="19"/>
  <c r="H27" i="19"/>
  <c r="I26" i="19"/>
  <c r="H26" i="19"/>
  <c r="G26" i="19"/>
  <c r="I25" i="19"/>
  <c r="H25" i="19"/>
  <c r="G25" i="19"/>
  <c r="G21" i="19"/>
  <c r="H21" i="19" s="1"/>
  <c r="I21" i="19" s="1"/>
  <c r="G20" i="19"/>
  <c r="H20" i="19" s="1"/>
  <c r="I20" i="19" s="1"/>
  <c r="I22" i="19" s="1"/>
  <c r="H16" i="19"/>
  <c r="I16" i="19" s="1"/>
  <c r="G15" i="19"/>
  <c r="H15" i="19" s="1"/>
  <c r="I15" i="19" s="1"/>
  <c r="G14" i="19"/>
  <c r="H14" i="19" s="1"/>
  <c r="I14" i="19" s="1"/>
  <c r="H10" i="19"/>
  <c r="I10" i="19" s="1"/>
  <c r="H9" i="19"/>
  <c r="I9" i="19" s="1"/>
  <c r="I54" i="17"/>
  <c r="G52" i="17"/>
  <c r="G50" i="17"/>
  <c r="G45" i="17"/>
  <c r="G42" i="17"/>
  <c r="G41" i="17"/>
  <c r="G37" i="17"/>
  <c r="G32" i="17"/>
  <c r="G26" i="17"/>
  <c r="G25" i="17"/>
  <c r="G21" i="17"/>
  <c r="G20" i="17"/>
  <c r="G15" i="17"/>
  <c r="G14" i="17"/>
  <c r="I54" i="20" l="1"/>
  <c r="I56" i="20" s="1"/>
  <c r="I61" i="20" s="1"/>
  <c r="I17" i="19"/>
  <c r="I34" i="19"/>
  <c r="I54" i="19" s="1"/>
  <c r="I56" i="19" s="1"/>
  <c r="I61" i="19" s="1"/>
  <c r="I11" i="19"/>
  <c r="F19" i="18" l="1"/>
  <c r="H26" i="17" l="1"/>
  <c r="I26" i="17" s="1"/>
  <c r="F64" i="18" l="1"/>
  <c r="F63" i="18"/>
  <c r="F62" i="18"/>
  <c r="F61" i="18"/>
  <c r="F60" i="18"/>
  <c r="F59" i="18"/>
  <c r="F58" i="18"/>
  <c r="F55" i="18"/>
  <c r="F54" i="18"/>
  <c r="F53" i="18"/>
  <c r="H16" i="17"/>
  <c r="I16" i="17" s="1"/>
  <c r="H15" i="17"/>
  <c r="I15" i="17" s="1"/>
  <c r="H14" i="17"/>
  <c r="I14" i="17" s="1"/>
  <c r="H21" i="17"/>
  <c r="I21" i="17" s="1"/>
  <c r="F51" i="18"/>
  <c r="F50" i="18"/>
  <c r="F48" i="18" s="1"/>
  <c r="F49" i="18"/>
  <c r="F47" i="18"/>
  <c r="F46" i="18"/>
  <c r="F45" i="18"/>
  <c r="H29" i="17"/>
  <c r="F43" i="18"/>
  <c r="F42" i="18"/>
  <c r="F41" i="18"/>
  <c r="F40" i="18"/>
  <c r="F39" i="18"/>
  <c r="I17" i="17" l="1"/>
  <c r="F52" i="18"/>
  <c r="F57" i="18"/>
  <c r="F44" i="18"/>
  <c r="F38" i="18"/>
  <c r="H25" i="17" l="1"/>
  <c r="I25" i="17" s="1"/>
  <c r="H45" i="17" l="1"/>
  <c r="I45" i="17" s="1"/>
  <c r="F34" i="18"/>
  <c r="F33" i="18"/>
  <c r="F32" i="18" s="1"/>
  <c r="H27" i="17" l="1"/>
  <c r="I27" i="17" s="1"/>
  <c r="H28" i="17"/>
  <c r="I28" i="17" s="1"/>
  <c r="H9" i="17" l="1"/>
  <c r="I9" i="17" s="1"/>
  <c r="H10" i="17"/>
  <c r="I10" i="17" s="1"/>
  <c r="H20" i="17"/>
  <c r="I20" i="17" s="1"/>
  <c r="I22" i="17" s="1"/>
  <c r="I11" i="17" l="1"/>
  <c r="E31" i="18"/>
  <c r="F31" i="18" s="1"/>
  <c r="F30" i="18"/>
  <c r="F29" i="18"/>
  <c r="E25" i="18"/>
  <c r="F25" i="18" s="1"/>
  <c r="F27" i="18"/>
  <c r="F26" i="18"/>
  <c r="H42" i="17"/>
  <c r="I42" i="17" s="1"/>
  <c r="F23" i="18"/>
  <c r="F22" i="18"/>
  <c r="F21" i="18"/>
  <c r="F18" i="18"/>
  <c r="F17" i="18"/>
  <c r="F15" i="18"/>
  <c r="F14" i="18"/>
  <c r="F13" i="18"/>
  <c r="F12" i="18"/>
  <c r="F11" i="18"/>
  <c r="F10" i="18"/>
  <c r="F9" i="18"/>
  <c r="F8" i="18"/>
  <c r="F7" i="18"/>
  <c r="F5" i="18"/>
  <c r="F4" i="18"/>
  <c r="F3" i="18"/>
  <c r="F20" i="18" l="1"/>
  <c r="F2" i="18"/>
  <c r="F28" i="18"/>
  <c r="F24" i="18"/>
  <c r="F16" i="18"/>
  <c r="F6" i="18"/>
  <c r="H41" i="17" l="1"/>
  <c r="I41" i="17" s="1"/>
  <c r="I43" i="17" s="1"/>
  <c r="H47" i="17"/>
  <c r="I47" i="17" s="1"/>
  <c r="H48" i="17"/>
  <c r="I48" i="17" s="1"/>
  <c r="H49" i="17"/>
  <c r="I49" i="17" s="1"/>
  <c r="H50" i="17"/>
  <c r="I50" i="17" s="1"/>
  <c r="H51" i="17"/>
  <c r="I51" i="17" s="1"/>
  <c r="H52" i="17"/>
  <c r="I52" i="17" s="1"/>
  <c r="H46" i="17"/>
  <c r="I46" i="17" s="1"/>
  <c r="H37" i="17"/>
  <c r="I37" i="17" s="1"/>
  <c r="I39" i="17" s="1"/>
  <c r="H30" i="17"/>
  <c r="I30" i="17" s="1"/>
  <c r="H31" i="17"/>
  <c r="I31" i="17" s="1"/>
  <c r="H32" i="17"/>
  <c r="I32" i="17" s="1"/>
  <c r="H33" i="17"/>
  <c r="I33" i="17" s="1"/>
  <c r="I29" i="17"/>
  <c r="I53" i="17" l="1"/>
  <c r="I34" i="17"/>
  <c r="I56" i="17" l="1"/>
  <c r="I61" i="17" l="1"/>
</calcChain>
</file>

<file path=xl/sharedStrings.xml><?xml version="1.0" encoding="utf-8"?>
<sst xmlns="http://schemas.openxmlformats.org/spreadsheetml/2006/main" count="520" uniqueCount="158">
  <si>
    <t>M²</t>
  </si>
  <si>
    <t>SUBTOTAL</t>
  </si>
  <si>
    <t>Item</t>
  </si>
  <si>
    <t>Descrição</t>
  </si>
  <si>
    <t>Und.</t>
  </si>
  <si>
    <t>Valor Total</t>
  </si>
  <si>
    <t>M</t>
  </si>
  <si>
    <t>KG</t>
  </si>
  <si>
    <t>Código SINAPI</t>
  </si>
  <si>
    <t>COBERTURA E FORRO.</t>
  </si>
  <si>
    <t>ESQUADRIAS PORTAS E JANELAS.</t>
  </si>
  <si>
    <t>PINTURA.</t>
  </si>
  <si>
    <t>CHP</t>
  </si>
  <si>
    <t>Composição 01</t>
  </si>
  <si>
    <t>Composição 02</t>
  </si>
  <si>
    <t>Und</t>
  </si>
  <si>
    <t>Composição 04</t>
  </si>
  <si>
    <t>Composição 05</t>
  </si>
  <si>
    <t>Composição 06</t>
  </si>
  <si>
    <t>PORTINHOLA DE ALUMÍNIO DE ABRIR COM GUARNIÇÃO E FIXAÇÃO (P6).</t>
  </si>
  <si>
    <t>APLICAÇÃO MANUAL DE TINTA LÁTEX ACRÍLICA, 1° LINHA, ANTIMOFO E LAVAVEL, COM DUAS DEMÃOS NA COR OVELHA.</t>
  </si>
  <si>
    <t>Total Geral</t>
  </si>
  <si>
    <t>Referência SINAPI Desonerada:</t>
  </si>
  <si>
    <t>CALHA EM CHAPA DE AÇO GALVANIZADO NÚMERO 24, DESENVOLVIMENTO DE 50 CM, INCLUSO TRANSPORTE VERTICAL. AF_06/2016.</t>
  </si>
  <si>
    <t>RUFO EM CHAPA DE AÇO GALVANIZO NÚMERO 24, CORTE DE 25CM, INCLUSO TRANSPORTE VERTICAL. AF_06/2016.</t>
  </si>
  <si>
    <t>FORRO EM DRYWALL, PARA AMBIENTES RESIDENCIAIS, INCLUSIVE ESTRUTURA DE FIXAÇÃO. AF_05/2017_P.</t>
  </si>
  <si>
    <t>APLICAÇÃO DE FUNDO SELADOR ACRÍLICO EM PAREDES, UMA DEMÃO. AF_06/2014.</t>
  </si>
  <si>
    <t>APLICAÇÃO E LIXAMENTO DE MASSA LÁTEX EM TETO, DUAS DEMÃOS. AF_06/2014.</t>
  </si>
  <si>
    <t>APLICAÇÃO E LIXAMENTO DE MASSA LÁTEX EM PAREDES, DUAS DEMÃOS. AF_06/2014.</t>
  </si>
  <si>
    <t>TEXTURA ACRÍLICA, APLICAÇÃO MANUAL EM PAREDE, UMA DEMÃO. AF_09/2016</t>
  </si>
  <si>
    <t>PINGADEIRA EM CHAPA DE AÇO GALVANIZADO NÚMERO 24, INCLUSO TRANSPORTE VERTICAL.</t>
  </si>
  <si>
    <t>Valor Unitário C/ BDI 25,55%</t>
  </si>
  <si>
    <t>LUMINÁRIAS</t>
  </si>
  <si>
    <t xml:space="preserve">FORNECIMENTO DE LUMINÁRIA DE EMBUTIR LUMINÁRIA PLAFON 
LED 25W EMBUTIR FORRO QUADRADO BRANCO FRIO
</t>
  </si>
  <si>
    <t xml:space="preserve">Descrição                               </t>
  </si>
  <si>
    <t>Unidade</t>
  </si>
  <si>
    <t>Coeficiente</t>
  </si>
  <si>
    <t>Preço Unitario</t>
  </si>
  <si>
    <t>Preço total</t>
  </si>
  <si>
    <t>H</t>
  </si>
  <si>
    <t>FORNECIMENTO DE LUMINÁRIA DE EMBUTIR LUMINÁRIA PLAFON 
LED 25W EMBUTIR FORRO QUADRADO BRANCO FRIO</t>
  </si>
  <si>
    <t>AUXILIAR DE ELETRICISTA COM ENCARGOS COMPLEMENTARES</t>
  </si>
  <si>
    <t>ELETRICISTA COM ENCARGOS COMPLEMENTARES</t>
  </si>
  <si>
    <t>UND</t>
  </si>
  <si>
    <t xml:space="preserve">PINGADEIRA EM CHAPA DE AÇO GALVANIZADO NÚMERO 24, CORTE DE 25 CM, INCLUSO TRANSPORTE VERTICAL. </t>
  </si>
  <si>
    <t>SELANTE ELASTICO MONOCOMPONENTE A BASE DE POLIURETANO PARA JUNTAS DIVERSAS</t>
  </si>
  <si>
    <t>310ML</t>
  </si>
  <si>
    <t>PREGO DE ACO POLIDO COM CABECA 18 X 27 (2 1/2 X 10)</t>
  </si>
  <si>
    <t>REBITE DE ALUMINIO VAZADO DE REPUXO, 3,2 X 8 MM (1KG = 1025 UNIDADES)</t>
  </si>
  <si>
    <t>SOLDA EM BARRA DE ESTANHO-CHUMBO 50/50</t>
  </si>
  <si>
    <t>RUFO INTERNO/EXTERNO DE CHAPA DE ACO GALVANIZADA NUM 24, CORTE 25 CM (COLETADO CAIXA)</t>
  </si>
  <si>
    <t>SERVENTE COM ENCARGOS COMPLEMENTARES</t>
  </si>
  <si>
    <t>TELHADISTA COM ENCARGOS COMPLEMENTARES</t>
  </si>
  <si>
    <t>GUINCHO ELÉTRICO DE COLUNA, CAPACIDADE 400 KG, COM MOTO FREIO, MOTOR TRIFÁSICO DE 1,25 CV - CHI DIURNO. AF_03/2016</t>
  </si>
  <si>
    <t>CHI</t>
  </si>
  <si>
    <t>Composição 1</t>
  </si>
  <si>
    <t>Composição 2</t>
  </si>
  <si>
    <t>PORTA EM ALUMÍNIO DE ABRIR TIPO VENEZIANA COM GUARNIÇÃO, FIXAÇÃO COM PARAFUSOS - FORNECIMENTO E INSTALAÇÃO. AF_08/2015</t>
  </si>
  <si>
    <t>M2</t>
  </si>
  <si>
    <t>BUCHA DE NYLON SEM ABA S10, COM PARAFUSO DE 6,10 X 65 MM EM ACO ZINCADO COM ROSCA SOBERBA, CABECA CHATA E FENDA PHILLIPS</t>
  </si>
  <si>
    <t>Composição 3</t>
  </si>
  <si>
    <t>LUMINÁRIA TIPO PLAFON EM PLÁSTICO, DE SOBREPOR, COM 1 LÂMPADA FLUORESCENTE DE 15 W, SEM REATOR - FORNECIMENTO E INSTALAÇÃO. AF_02/2020</t>
  </si>
  <si>
    <t xml:space="preserve">FORNECIMENTO DE LUMIÁRIA LED REFLETOR RETANGULAR BIVOLT, LUZ BRANCA, 50 W              </t>
  </si>
  <si>
    <t xml:space="preserve">FORNECIMENTO DE LUMIÁRIA LED REFLETOR RETANGULAR BIVOLT, LUZ BRANCA, 50 W     </t>
  </si>
  <si>
    <t xml:space="preserve">LUMINARIA LED REFLETOR RETANGULAR BIVOLT, LUZ BRANCA, 50 W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</si>
  <si>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Orçamento</t>
  </si>
  <si>
    <t>TINTA ACRILICA PREMIUM,PRIMEIRA LINHA NA COR OVELHA 18L</t>
  </si>
  <si>
    <t>L</t>
  </si>
  <si>
    <t>PINTOR COM ENCARGOS COMPLEMENTARES</t>
  </si>
  <si>
    <t xml:space="preserve">APLICAÇÃO MANUAL DE PINTURA COM TINTA ACRÍLICA, 1° LINHA, ANTIMOFO EM PAREDES EXTERNAS DE CASAS, DUAS CORES. </t>
  </si>
  <si>
    <t>TINTA ACRILICA PREMIUM,PRIMEIRA LINHA NA COR OVELHA/VERDE FOLHA 18L</t>
  </si>
  <si>
    <t>Planilha de Referência Orçamentária
Núcleo Avançado de Capacitação VERA</t>
  </si>
  <si>
    <t>ADMINISTRAÇÃO DA OBRA</t>
  </si>
  <si>
    <t xml:space="preserve">ENGENHEIRO CIVIL DE OBRA PLENO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</si>
  <si>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2h /dia, 3x / semana, 1 mês</t>
  </si>
  <si>
    <t>4h/dia, todo dia, 1 mês</t>
  </si>
  <si>
    <t>REMOÇÃO DE FORROS DE DRYWALL, PVC E FIBROMINERAL, DE FORMA MANUAL, SEM REAPROVEITAMENTO. AF_12/2017</t>
  </si>
  <si>
    <t>REMOÇÃO DE TELHAS, DE FIBROCIMENTO, METÁLICA E CERÂMICA, DE FORMA MANUAL, SEM REAPROVEITAMENTO. AF_12/2017</t>
  </si>
  <si>
    <t>REMOÇÃO DE PINTURA</t>
  </si>
  <si>
    <t>Quant.</t>
  </si>
  <si>
    <t>ENCARREGADO GERAL COM ENCARGOS COMPLEMENTARES</t>
  </si>
  <si>
    <t>90776</t>
  </si>
  <si>
    <t>Composição 7</t>
  </si>
  <si>
    <t>REMOÇÃO DE PINTURA INTERNA E EXTERNA</t>
  </si>
  <si>
    <t>Valor Unit.</t>
  </si>
  <si>
    <t>3.2</t>
  </si>
  <si>
    <t>1.1</t>
  </si>
  <si>
    <t>1.2</t>
  </si>
  <si>
    <t>2.1</t>
  </si>
  <si>
    <t>3.1</t>
  </si>
  <si>
    <t>3.3</t>
  </si>
  <si>
    <t>3.4</t>
  </si>
  <si>
    <t>3.7</t>
  </si>
  <si>
    <t>3.8</t>
  </si>
  <si>
    <t>3.9</t>
  </si>
  <si>
    <t>3.10</t>
  </si>
  <si>
    <t>4.1</t>
  </si>
  <si>
    <t>5.1</t>
  </si>
  <si>
    <t>5.2</t>
  </si>
  <si>
    <t>6.1</t>
  </si>
  <si>
    <t>6.2</t>
  </si>
  <si>
    <t>6.3</t>
  </si>
  <si>
    <t>6.4</t>
  </si>
  <si>
    <t>6.5</t>
  </si>
  <si>
    <t>6.6</t>
  </si>
  <si>
    <t>6.7</t>
  </si>
  <si>
    <t>6.8</t>
  </si>
  <si>
    <t>Composição 07</t>
  </si>
  <si>
    <t>REMOÇÃO DE RUFO, CALHAS E PINGADEIRA SEM REAPROVEITAMENTO</t>
  </si>
  <si>
    <t>Composição 08</t>
  </si>
  <si>
    <t>Composição 8</t>
  </si>
  <si>
    <t xml:space="preserve">SERVIÇO DE ADEQUAÇÃO DA ESTRUTURA METÁLICA </t>
  </si>
  <si>
    <t>Composição 9</t>
  </si>
  <si>
    <t>SERRALHEIRO COM ENCARGOS COMPLEMENTARES</t>
  </si>
  <si>
    <t>SOLDADOR COM ENCARGOS COMPLEMENTARES</t>
  </si>
  <si>
    <t>ELETRODO REVESTIDO AWS - E-6010, DIAMETRO IGUAL A 4,00 MM</t>
  </si>
  <si>
    <t>Kg</t>
  </si>
  <si>
    <t>Barra chata em aço 5/16 x 3"</t>
  </si>
  <si>
    <t>FERRAMENTAS - FAMILIA PEDREIRO - HORISTA (ENCARGOS COMPLEMENTARES - COLETADO CAIXA)</t>
  </si>
  <si>
    <t>TELHAMENTO COM TELHA ONDULADA DE FIBROCIMENTO E = 6 MM, COM RECOBRIMENTO LATERAL DE 1/4 DE ONDA PARA TELHADO COM INCLINAÇÃO MAIOR QUE 10°, COM ATÉ 2 ÁGUAS, INCLUSO IÇAMENTO. AF_07/2019</t>
  </si>
  <si>
    <t>MOBILIZAÇÃO E DESMOBILIZAÇÃO DE OBRA</t>
  </si>
  <si>
    <t>MOBILIZAÇÃO DE OBRA</t>
  </si>
  <si>
    <t>CAMINHÃO TOCO, PBT 14.300 KG, CARGA ÚTIL MÁX. 9.710 KG, DIST. ENTRE EIXOS 3,56 M, POTÊNCIA 185 CV, INCLUSIVE CARROCERIA FIXA ABERTA DE MADEIRA P/ TRANSPORTE GERAL DE CARGA SECA, DIMEN. APROX. 2,50 X 6,50 X 0,50 M - CHP DIURNO. AF_06/2014</t>
  </si>
  <si>
    <t>CAMINHÃO TOCO, PESO BRUTO TOTAL 14.300 KG, CARGA ÚTIL MÁXIMA 9590 KG, DISTÂNCIA ENTRE EIXOS 4,76 M, POTÊNCIA 185 CV (NÃO INCLUI CARROCERIA) - CHI DIURNO. AF_06/2014</t>
  </si>
  <si>
    <t>DESMOBILIZAÇÃO DE OBRA</t>
  </si>
  <si>
    <t>Composição 09</t>
  </si>
  <si>
    <t>Composição 10</t>
  </si>
  <si>
    <t>Composição 11</t>
  </si>
  <si>
    <t>2.2</t>
  </si>
  <si>
    <t xml:space="preserve">Composição 10 </t>
  </si>
  <si>
    <t xml:space="preserve">Composição 11 </t>
  </si>
  <si>
    <t>3.0</t>
  </si>
  <si>
    <t>Cotação 01</t>
  </si>
  <si>
    <t>LOCAÇÃO DE CAÇAMBA TIPO BOTA-FORA</t>
  </si>
  <si>
    <t>EMISSÃO DE CUSTEIO DE ALVARA E REGISTROS</t>
  </si>
  <si>
    <t>PLACA DE OBRA (PARA CONSTRUÇÃO CIVIL) EM CHAPA GALVANIZADA, ADESIVADA FIXA EM ESTRUTURA DE MADEIRA.</t>
  </si>
  <si>
    <t>EMISSÃO E CUSTEIO DE ALVARÁ E REGISTROS</t>
  </si>
  <si>
    <t>ALVARÁ DE OBRA</t>
  </si>
  <si>
    <t>Cotação - CREA MT</t>
  </si>
  <si>
    <t>ART/CREA DE EXECUÇÃO - AREA ATÉ 500 M²</t>
  </si>
  <si>
    <t>AUXILIAR DE ESCRITORIO COM ENCARGOS COMPLEMENTARES</t>
  </si>
  <si>
    <t>SARRAFO DE MADEIRA NAO APARELHADA *2,5 X 7* CM, MACARANDUBA, ANGELIM OU EQUIVALENTE DA REGIAO</t>
  </si>
  <si>
    <t>PONTALETE DE MADEIRA NAO APARELHADA *7,5 X 7,5* CM (3 X 3 ") PINUS, MISTA OU EQUIVALENTE DA REGIAO</t>
  </si>
  <si>
    <t>PLACA DE OBRA (PARA CONSTRUCAO CIVIL) EM CHAPA GALVANIZADA *N. 22*, ADESIVADA, DE *2,0 X 1,125* M</t>
  </si>
  <si>
    <t>PREGO DE ACO POLIDO COM CABECA 18 X 30 (2 3/4 X 10)</t>
  </si>
  <si>
    <t>CARPINTEIRO DE FORMAS COM ENCARGOS COMPLEMENTARES</t>
  </si>
  <si>
    <t>CONCRETO MAGRO PARA LASTRO, TRAÇO 1:4,5:4,5 (CIMENTO/ AREIA MÉDIA/ BRITA 1)  - PREPARO MECÂNICO COM BETONEIRA 400 L. AF_07/2016</t>
  </si>
  <si>
    <t>M3</t>
  </si>
  <si>
    <t>Composição 12</t>
  </si>
  <si>
    <t>Composição 13</t>
  </si>
  <si>
    <t>SERVIÇOS PRELIMINARES</t>
  </si>
  <si>
    <t>SERVIÇO DE ADEQUAÇÃO DA ESTRUTURA METÁLICA</t>
  </si>
  <si>
    <t>Composição 4</t>
  </si>
  <si>
    <t>Composição 03</t>
  </si>
  <si>
    <t>09/2021</t>
  </si>
  <si>
    <t>Cotação - Tabela 2021 Prefeitura de Cuiabá item 136</t>
  </si>
  <si>
    <t>APLICAÇÃO MANUAL DE PINTURA COM TINTA LÁTEX ACRÍLICA EM TETO, DUAS DEMÃOS. AF_06/2014</t>
  </si>
  <si>
    <t>Valor Parcial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</si>
</sst>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[$R$-416]\ * #,##0.00_-;\-[$R$-416]\ * #,##0.00_-;_-[$R$-416]\ * &quot;-&quot;??_-;_-@_-"/>
    <numFmt numFmtId="165" formatCode="_-[$R$-416]\ * #,##0.0000_-;\-[$R$-416]\ * #,##0.0000_-;_-[$R$-416]\ * &quot;-&quot;??_-;_-@_-"/>
    <numFmt numFmtId="166" formatCode="_-[$R$-416]\ * #,##0.000000000_-;\-[$R$-416]\ * #,##0.000000000_-;_-[$R$-416]\ * &quot;-&quot;??_-;_-@_-"/>
    <numFmt numFmtId="167" formatCode="_(&quot;R$ &quot;* #,##0.00_);_(&quot;R$ &quot;* \(#,##0.00\);_(&quot;R$ &quot;* &quot;-&quot;??_);_(@_)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Courier New"/>
      <family val="3"/>
    </font>
    <font>
      <sz val="10"/>
      <color theme="1"/>
      <name val="Courier New"/>
      <family val="3"/>
    </font>
    <font>
      <sz val="11"/>
      <color theme="1"/>
      <name val="Courier New"/>
      <family val="3"/>
    </font>
    <font>
      <sz val="11"/>
      <name val="Courier New"/>
      <family val="3"/>
    </font>
    <font>
      <b/>
      <sz val="16"/>
      <color theme="1"/>
      <name val="Courier New"/>
      <family val="3"/>
    </font>
    <font>
      <b/>
      <sz val="12"/>
      <color theme="1"/>
      <name val="Courier New"/>
      <family val="3"/>
    </font>
    <font>
      <sz val="11"/>
      <color theme="0"/>
      <name val="Courier New"/>
      <family val="3"/>
    </font>
    <font>
      <b/>
      <sz val="12"/>
      <name val="Courier New"/>
      <family val="3"/>
    </font>
    <font>
      <b/>
      <sz val="11"/>
      <color theme="1"/>
      <name val="Courier New"/>
      <family val="3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Courier New"/>
      <family val="3"/>
    </font>
    <font>
      <sz val="12"/>
      <color theme="1"/>
      <name val="Arial"/>
      <family val="2"/>
    </font>
    <font>
      <b/>
      <sz val="10"/>
      <color theme="1"/>
      <name val="Courier New"/>
      <family val="3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sz val="12"/>
      <name val="Calibri"/>
      <family val="2"/>
    </font>
    <font>
      <sz val="10"/>
      <color rgb="FF000000"/>
      <name val="Courier New"/>
      <family val="3"/>
    </font>
    <font>
      <b/>
      <sz val="14"/>
      <color theme="1"/>
      <name val="Courier New"/>
      <family val="3"/>
    </font>
    <font>
      <b/>
      <sz val="11"/>
      <name val="Courier New"/>
      <family val="3"/>
    </font>
    <font>
      <b/>
      <sz val="11"/>
      <color rgb="FF000000"/>
      <name val="Courier New"/>
      <family val="3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6">
    <xf numFmtId="0" fontId="0" fillId="0" borderId="0"/>
    <xf numFmtId="0" fontId="1" fillId="0" borderId="0"/>
    <xf numFmtId="44" fontId="1" fillId="0" borderId="0" applyFont="0" applyFill="0" applyBorder="0" applyAlignment="0" applyProtection="0"/>
    <xf numFmtId="0" fontId="2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8" fillId="0" borderId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32">
    <xf numFmtId="0" fontId="0" fillId="0" borderId="0" xfId="0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NumberFormat="1" applyFont="1" applyBorder="1" applyAlignment="1">
      <alignment horizontal="center" vertical="center"/>
    </xf>
    <xf numFmtId="44" fontId="4" fillId="0" borderId="1" xfId="4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4" fontId="5" fillId="2" borderId="1" xfId="4" applyFont="1" applyFill="1" applyBorder="1" applyAlignment="1">
      <alignment horizontal="center" vertical="center"/>
    </xf>
    <xf numFmtId="0" fontId="6" fillId="2" borderId="0" xfId="0" applyFont="1" applyFill="1"/>
    <xf numFmtId="0" fontId="6" fillId="0" borderId="0" xfId="0" applyFont="1"/>
    <xf numFmtId="0" fontId="7" fillId="0" borderId="0" xfId="0" applyFont="1" applyAlignment="1">
      <alignment horizontal="left" wrapText="1"/>
    </xf>
    <xf numFmtId="164" fontId="6" fillId="0" borderId="0" xfId="0" applyNumberFormat="1" applyFont="1"/>
    <xf numFmtId="164" fontId="8" fillId="2" borderId="15" xfId="0" applyNumberFormat="1" applyFont="1" applyFill="1" applyBorder="1" applyAlignment="1">
      <alignment horizontal="center" vertical="center" wrapText="1"/>
    </xf>
    <xf numFmtId="164" fontId="8" fillId="2" borderId="16" xfId="0" applyNumberFormat="1" applyFont="1" applyFill="1" applyBorder="1" applyAlignment="1">
      <alignment horizontal="center" vertical="center" wrapText="1"/>
    </xf>
    <xf numFmtId="9" fontId="10" fillId="2" borderId="8" xfId="0" applyNumberFormat="1" applyFont="1" applyFill="1" applyBorder="1" applyAlignment="1"/>
    <xf numFmtId="164" fontId="8" fillId="2" borderId="17" xfId="0" applyNumberFormat="1" applyFont="1" applyFill="1" applyBorder="1" applyAlignment="1">
      <alignment horizontal="center" vertical="center" wrapText="1"/>
    </xf>
    <xf numFmtId="0" fontId="6" fillId="2" borderId="8" xfId="0" applyFont="1" applyFill="1" applyBorder="1" applyAlignment="1"/>
    <xf numFmtId="0" fontId="7" fillId="2" borderId="0" xfId="0" applyFont="1" applyFill="1" applyAlignment="1">
      <alignment horizontal="left" wrapText="1"/>
    </xf>
    <xf numFmtId="0" fontId="6" fillId="2" borderId="0" xfId="0" applyFont="1" applyFill="1" applyAlignment="1">
      <alignment horizontal="center" vertical="center"/>
    </xf>
    <xf numFmtId="164" fontId="6" fillId="2" borderId="0" xfId="0" applyNumberFormat="1" applyFont="1" applyFill="1" applyAlignment="1">
      <alignment horizontal="right" vertical="center"/>
    </xf>
    <xf numFmtId="0" fontId="6" fillId="2" borderId="0" xfId="0" applyFont="1" applyFill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12" fillId="3" borderId="12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 wrapText="1"/>
    </xf>
    <xf numFmtId="4" fontId="6" fillId="2" borderId="1" xfId="0" applyNumberFormat="1" applyFont="1" applyFill="1" applyBorder="1" applyAlignment="1">
      <alignment horizontal="center" vertical="center"/>
    </xf>
    <xf numFmtId="164" fontId="6" fillId="2" borderId="1" xfId="0" applyNumberFormat="1" applyFont="1" applyFill="1" applyBorder="1" applyAlignment="1">
      <alignment horizontal="right" vertical="center"/>
    </xf>
    <xf numFmtId="4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wrapText="1"/>
    </xf>
    <xf numFmtId="0" fontId="6" fillId="2" borderId="1" xfId="0" applyFont="1" applyFill="1" applyBorder="1" applyAlignment="1">
      <alignment horizontal="left" vertical="center"/>
    </xf>
    <xf numFmtId="4" fontId="6" fillId="0" borderId="11" xfId="0" applyNumberFormat="1" applyFont="1" applyFill="1" applyBorder="1" applyAlignment="1">
      <alignment horizontal="center" vertical="center"/>
    </xf>
    <xf numFmtId="164" fontId="12" fillId="3" borderId="4" xfId="0" applyNumberFormat="1" applyFont="1" applyFill="1" applyBorder="1" applyAlignment="1">
      <alignment vertical="center"/>
    </xf>
    <xf numFmtId="4" fontId="6" fillId="2" borderId="5" xfId="0" applyNumberFormat="1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vertical="center"/>
    </xf>
    <xf numFmtId="0" fontId="12" fillId="3" borderId="4" xfId="0" applyFont="1" applyFill="1" applyBorder="1" applyAlignment="1">
      <alignment vertical="center"/>
    </xf>
    <xf numFmtId="164" fontId="12" fillId="3" borderId="2" xfId="0" applyNumberFormat="1" applyFont="1" applyFill="1" applyBorder="1" applyAlignment="1">
      <alignment vertical="center"/>
    </xf>
    <xf numFmtId="0" fontId="12" fillId="3" borderId="2" xfId="0" applyFont="1" applyFill="1" applyBorder="1" applyAlignment="1">
      <alignment vertical="center"/>
    </xf>
    <xf numFmtId="164" fontId="6" fillId="2" borderId="0" xfId="0" applyNumberFormat="1" applyFont="1" applyFill="1" applyAlignment="1">
      <alignment horizontal="center" vertical="center"/>
    </xf>
    <xf numFmtId="164" fontId="6" fillId="2" borderId="1" xfId="4" applyNumberFormat="1" applyFont="1" applyFill="1" applyBorder="1" applyAlignment="1">
      <alignment horizontal="center" vertical="center"/>
    </xf>
    <xf numFmtId="164" fontId="6" fillId="2" borderId="5" xfId="4" applyNumberFormat="1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vertical="center"/>
    </xf>
    <xf numFmtId="164" fontId="12" fillId="2" borderId="12" xfId="0" applyNumberFormat="1" applyFont="1" applyFill="1" applyBorder="1" applyAlignment="1">
      <alignment vertical="center"/>
    </xf>
    <xf numFmtId="0" fontId="12" fillId="3" borderId="3" xfId="0" applyFont="1" applyFill="1" applyBorder="1" applyAlignment="1"/>
    <xf numFmtId="0" fontId="12" fillId="3" borderId="4" xfId="0" applyFont="1" applyFill="1" applyBorder="1" applyAlignment="1"/>
    <xf numFmtId="0" fontId="9" fillId="2" borderId="18" xfId="0" applyFont="1" applyFill="1" applyBorder="1" applyAlignment="1">
      <alignment horizontal="center" vertical="center"/>
    </xf>
    <xf numFmtId="0" fontId="11" fillId="2" borderId="20" xfId="0" applyFont="1" applyFill="1" applyBorder="1" applyAlignment="1">
      <alignment horizontal="center" vertical="center" wrapText="1"/>
    </xf>
    <xf numFmtId="0" fontId="9" fillId="2" borderId="21" xfId="0" applyFont="1" applyFill="1" applyBorder="1" applyAlignment="1">
      <alignment horizontal="center" vertical="center"/>
    </xf>
    <xf numFmtId="164" fontId="9" fillId="2" borderId="21" xfId="0" applyNumberFormat="1" applyFont="1" applyFill="1" applyBorder="1" applyAlignment="1">
      <alignment horizontal="center" vertical="center"/>
    </xf>
    <xf numFmtId="164" fontId="9" fillId="2" borderId="21" xfId="0" applyNumberFormat="1" applyFont="1" applyFill="1" applyBorder="1" applyAlignment="1">
      <alignment horizontal="center" vertical="center" wrapText="1"/>
    </xf>
    <xf numFmtId="164" fontId="9" fillId="2" borderId="18" xfId="0" applyNumberFormat="1" applyFont="1" applyFill="1" applyBorder="1" applyAlignment="1">
      <alignment horizontal="center" vertical="center"/>
    </xf>
    <xf numFmtId="0" fontId="6" fillId="0" borderId="5" xfId="0" applyFont="1" applyBorder="1" applyAlignment="1">
      <alignment horizontal="left" wrapText="1"/>
    </xf>
    <xf numFmtId="0" fontId="12" fillId="3" borderId="5" xfId="0" applyFont="1" applyFill="1" applyBorder="1" applyAlignment="1">
      <alignment horizontal="center" vertical="center"/>
    </xf>
    <xf numFmtId="0" fontId="12" fillId="3" borderId="13" xfId="0" applyFont="1" applyFill="1" applyBorder="1" applyAlignment="1">
      <alignment horizontal="center" vertical="center"/>
    </xf>
    <xf numFmtId="0" fontId="6" fillId="0" borderId="11" xfId="0" applyFont="1" applyBorder="1" applyAlignment="1">
      <alignment horizontal="left" wrapText="1"/>
    </xf>
    <xf numFmtId="0" fontId="7" fillId="0" borderId="11" xfId="0" applyFont="1" applyFill="1" applyBorder="1" applyAlignment="1">
      <alignment horizontal="center" vertical="center"/>
    </xf>
    <xf numFmtId="164" fontId="6" fillId="0" borderId="11" xfId="0" applyNumberFormat="1" applyFont="1" applyFill="1" applyBorder="1" applyAlignment="1">
      <alignment horizontal="right" vertical="center"/>
    </xf>
    <xf numFmtId="0" fontId="12" fillId="3" borderId="3" xfId="0" applyFont="1" applyFill="1" applyBorder="1" applyAlignment="1">
      <alignment horizontal="left" wrapText="1"/>
    </xf>
    <xf numFmtId="164" fontId="12" fillId="3" borderId="3" xfId="0" applyNumberFormat="1" applyFont="1" applyFill="1" applyBorder="1" applyAlignment="1"/>
    <xf numFmtId="164" fontId="12" fillId="3" borderId="4" xfId="0" applyNumberFormat="1" applyFont="1" applyFill="1" applyBorder="1" applyAlignment="1"/>
    <xf numFmtId="0" fontId="12" fillId="3" borderId="12" xfId="0" applyFont="1" applyFill="1" applyBorder="1" applyAlignment="1"/>
    <xf numFmtId="164" fontId="6" fillId="0" borderId="0" xfId="0" applyNumberFormat="1" applyFont="1" applyAlignment="1">
      <alignment horizontal="center" vertical="center"/>
    </xf>
    <xf numFmtId="164" fontId="6" fillId="2" borderId="11" xfId="4" applyNumberFormat="1" applyFont="1" applyFill="1" applyBorder="1" applyAlignment="1">
      <alignment horizontal="center" vertical="center"/>
    </xf>
    <xf numFmtId="164" fontId="12" fillId="3" borderId="3" xfId="0" applyNumberFormat="1" applyFont="1" applyFill="1" applyBorder="1" applyAlignment="1">
      <alignment horizontal="center" vertical="center"/>
    </xf>
    <xf numFmtId="164" fontId="9" fillId="2" borderId="21" xfId="0" applyNumberFormat="1" applyFont="1" applyFill="1" applyBorder="1" applyAlignment="1">
      <alignment vertical="center"/>
    </xf>
    <xf numFmtId="0" fontId="12" fillId="3" borderId="3" xfId="0" applyFont="1" applyFill="1" applyBorder="1" applyAlignment="1">
      <alignment horizontal="center" vertical="center"/>
    </xf>
    <xf numFmtId="0" fontId="9" fillId="2" borderId="21" xfId="0" applyFont="1" applyFill="1" applyBorder="1" applyAlignment="1">
      <alignment vertical="center"/>
    </xf>
    <xf numFmtId="0" fontId="9" fillId="2" borderId="20" xfId="0" applyFont="1" applyFill="1" applyBorder="1" applyAlignment="1">
      <alignment vertical="center"/>
    </xf>
    <xf numFmtId="0" fontId="9" fillId="2" borderId="2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4" fontId="6" fillId="0" borderId="0" xfId="0" applyNumberFormat="1" applyFont="1"/>
    <xf numFmtId="0" fontId="6" fillId="0" borderId="1" xfId="0" applyFont="1" applyFill="1" applyBorder="1" applyAlignment="1">
      <alignment horizontal="left" wrapText="1"/>
    </xf>
    <xf numFmtId="165" fontId="8" fillId="2" borderId="22" xfId="0" applyNumberFormat="1" applyFont="1" applyFill="1" applyBorder="1" applyAlignment="1">
      <alignment vertical="center"/>
    </xf>
    <xf numFmtId="166" fontId="6" fillId="0" borderId="0" xfId="0" applyNumberFormat="1" applyFont="1"/>
    <xf numFmtId="164" fontId="12" fillId="2" borderId="14" xfId="0" applyNumberFormat="1" applyFont="1" applyFill="1" applyBorder="1" applyAlignment="1">
      <alignment vertical="center"/>
    </xf>
    <xf numFmtId="164" fontId="6" fillId="2" borderId="3" xfId="0" applyNumberFormat="1" applyFont="1" applyFill="1" applyBorder="1" applyAlignment="1">
      <alignment horizontal="right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 wrapText="1"/>
    </xf>
    <xf numFmtId="4" fontId="6" fillId="2" borderId="3" xfId="0" applyNumberFormat="1" applyFont="1" applyFill="1" applyBorder="1" applyAlignment="1">
      <alignment horizontal="center" vertical="center"/>
    </xf>
    <xf numFmtId="164" fontId="6" fillId="2" borderId="3" xfId="4" applyNumberFormat="1" applyFont="1" applyFill="1" applyBorder="1" applyAlignment="1">
      <alignment horizontal="center" vertical="center"/>
    </xf>
    <xf numFmtId="164" fontId="6" fillId="0" borderId="19" xfId="0" applyNumberFormat="1" applyFont="1" applyFill="1" applyBorder="1" applyAlignment="1">
      <alignment horizontal="right" vertical="center"/>
    </xf>
    <xf numFmtId="0" fontId="13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vertical="center" wrapText="1"/>
    </xf>
    <xf numFmtId="4" fontId="13" fillId="2" borderId="1" xfId="0" applyNumberFormat="1" applyFont="1" applyFill="1" applyBorder="1" applyAlignment="1">
      <alignment horizontal="center" vertical="center"/>
    </xf>
    <xf numFmtId="44" fontId="13" fillId="2" borderId="1" xfId="4" applyFont="1" applyFill="1" applyBorder="1" applyAlignment="1">
      <alignment horizontal="center" vertical="center"/>
    </xf>
    <xf numFmtId="0" fontId="14" fillId="2" borderId="0" xfId="0" applyFont="1" applyFill="1"/>
    <xf numFmtId="0" fontId="0" fillId="2" borderId="0" xfId="0" applyFill="1"/>
    <xf numFmtId="0" fontId="13" fillId="2" borderId="11" xfId="0" applyFont="1" applyFill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5" fillId="2" borderId="1" xfId="0" applyFont="1" applyFill="1" applyBorder="1" applyAlignment="1">
      <alignment vertical="center" wrapText="1"/>
    </xf>
    <xf numFmtId="0" fontId="15" fillId="0" borderId="1" xfId="0" applyFont="1" applyBorder="1" applyAlignment="1">
      <alignment horizontal="center" vertical="center"/>
    </xf>
    <xf numFmtId="4" fontId="15" fillId="0" borderId="1" xfId="0" applyNumberFormat="1" applyFont="1" applyBorder="1" applyAlignment="1">
      <alignment horizontal="center" vertical="center"/>
    </xf>
    <xf numFmtId="44" fontId="14" fillId="2" borderId="1" xfId="4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vertical="center" wrapText="1"/>
    </xf>
    <xf numFmtId="0" fontId="13" fillId="0" borderId="1" xfId="0" applyFont="1" applyBorder="1" applyAlignment="1">
      <alignment horizontal="center" vertical="center"/>
    </xf>
    <xf numFmtId="4" fontId="13" fillId="0" borderId="1" xfId="0" applyNumberFormat="1" applyFont="1" applyBorder="1" applyAlignment="1">
      <alignment horizontal="center" vertical="center"/>
    </xf>
    <xf numFmtId="44" fontId="13" fillId="0" borderId="1" xfId="4" applyFont="1" applyBorder="1" applyAlignment="1">
      <alignment horizontal="center" vertical="center"/>
    </xf>
    <xf numFmtId="44" fontId="15" fillId="0" borderId="1" xfId="4" applyFont="1" applyBorder="1" applyAlignment="1">
      <alignment horizontal="center" vertical="center"/>
    </xf>
    <xf numFmtId="0" fontId="15" fillId="0" borderId="0" xfId="0" applyFont="1" applyAlignment="1">
      <alignment horizontal="left"/>
    </xf>
    <xf numFmtId="0" fontId="15" fillId="2" borderId="1" xfId="0" applyFont="1" applyFill="1" applyBorder="1" applyAlignment="1">
      <alignment wrapText="1"/>
    </xf>
    <xf numFmtId="0" fontId="12" fillId="2" borderId="13" xfId="0" applyFont="1" applyFill="1" applyBorder="1" applyAlignment="1">
      <alignment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 wrapText="1"/>
    </xf>
    <xf numFmtId="4" fontId="6" fillId="3" borderId="3" xfId="0" applyNumberFormat="1" applyFont="1" applyFill="1" applyBorder="1" applyAlignment="1">
      <alignment horizontal="center" vertical="center"/>
    </xf>
    <xf numFmtId="164" fontId="6" fillId="3" borderId="3" xfId="0" applyNumberFormat="1" applyFont="1" applyFill="1" applyBorder="1" applyAlignment="1">
      <alignment horizontal="right" vertical="center"/>
    </xf>
    <xf numFmtId="0" fontId="16" fillId="0" borderId="1" xfId="0" applyFont="1" applyBorder="1" applyAlignment="1">
      <alignment horizontal="center" vertical="center"/>
    </xf>
    <xf numFmtId="0" fontId="16" fillId="2" borderId="1" xfId="0" applyFont="1" applyFill="1" applyBorder="1" applyAlignment="1">
      <alignment vertical="center" wrapText="1"/>
    </xf>
    <xf numFmtId="0" fontId="15" fillId="2" borderId="1" xfId="0" applyFont="1" applyFill="1" applyBorder="1" applyAlignment="1">
      <alignment horizontal="center" vertical="center" wrapText="1"/>
    </xf>
    <xf numFmtId="4" fontId="14" fillId="0" borderId="1" xfId="0" applyNumberFormat="1" applyFont="1" applyBorder="1" applyAlignment="1">
      <alignment horizontal="center" vertical="center"/>
    </xf>
    <xf numFmtId="44" fontId="14" fillId="0" borderId="1" xfId="4" applyFont="1" applyBorder="1" applyAlignment="1">
      <alignment horizontal="center" vertical="center"/>
    </xf>
    <xf numFmtId="0" fontId="6" fillId="2" borderId="1" xfId="0" applyFont="1" applyFill="1" applyBorder="1" applyAlignment="1">
      <alignment vertical="center" wrapText="1"/>
    </xf>
    <xf numFmtId="164" fontId="12" fillId="3" borderId="19" xfId="0" applyNumberFormat="1" applyFont="1" applyFill="1" applyBorder="1" applyAlignment="1"/>
    <xf numFmtId="0" fontId="17" fillId="0" borderId="0" xfId="0" applyFont="1" applyAlignment="1">
      <alignment horizontal="center"/>
    </xf>
    <xf numFmtId="0" fontId="6" fillId="3" borderId="0" xfId="0" applyFont="1" applyFill="1"/>
    <xf numFmtId="0" fontId="6" fillId="3" borderId="1" xfId="0" applyFont="1" applyFill="1" applyBorder="1" applyAlignment="1">
      <alignment horizontal="center" vertical="center"/>
    </xf>
    <xf numFmtId="0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center" vertical="center"/>
    </xf>
    <xf numFmtId="0" fontId="12" fillId="3" borderId="23" xfId="0" applyFont="1" applyFill="1" applyBorder="1" applyAlignment="1"/>
    <xf numFmtId="0" fontId="12" fillId="3" borderId="23" xfId="0" applyFont="1" applyFill="1" applyBorder="1" applyAlignment="1">
      <alignment horizontal="left" wrapText="1"/>
    </xf>
    <xf numFmtId="164" fontId="12" fillId="3" borderId="23" xfId="0" applyNumberFormat="1" applyFont="1" applyFill="1" applyBorder="1" applyAlignment="1">
      <alignment horizontal="center" vertical="center"/>
    </xf>
    <xf numFmtId="164" fontId="12" fillId="3" borderId="23" xfId="0" applyNumberFormat="1" applyFont="1" applyFill="1" applyBorder="1" applyAlignment="1"/>
    <xf numFmtId="0" fontId="4" fillId="3" borderId="23" xfId="0" applyFont="1" applyFill="1" applyBorder="1" applyAlignment="1">
      <alignment horizontal="left" wrapText="1"/>
    </xf>
    <xf numFmtId="0" fontId="4" fillId="3" borderId="23" xfId="0" applyFont="1" applyFill="1" applyBorder="1" applyAlignment="1">
      <alignment horizontal="center" vertical="center"/>
    </xf>
    <xf numFmtId="0" fontId="4" fillId="2" borderId="2" xfId="0" applyNumberFormat="1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center" vertical="center"/>
    </xf>
    <xf numFmtId="164" fontId="12" fillId="2" borderId="4" xfId="0" applyNumberFormat="1" applyFont="1" applyFill="1" applyBorder="1" applyAlignment="1">
      <alignment vertical="center"/>
    </xf>
    <xf numFmtId="0" fontId="4" fillId="2" borderId="23" xfId="0" applyFont="1" applyFill="1" applyBorder="1" applyAlignment="1">
      <alignment horizontal="left" wrapText="1"/>
    </xf>
    <xf numFmtId="0" fontId="4" fillId="2" borderId="23" xfId="0" applyFont="1" applyFill="1" applyBorder="1" applyAlignment="1">
      <alignment horizontal="center" vertical="center"/>
    </xf>
    <xf numFmtId="4" fontId="6" fillId="2" borderId="23" xfId="0" applyNumberFormat="1" applyFont="1" applyFill="1" applyBorder="1" applyAlignment="1">
      <alignment horizontal="center" vertical="center"/>
    </xf>
    <xf numFmtId="0" fontId="12" fillId="2" borderId="23" xfId="0" applyFont="1" applyFill="1" applyBorder="1" applyAlignment="1">
      <alignment horizontal="center" vertical="center"/>
    </xf>
    <xf numFmtId="164" fontId="6" fillId="2" borderId="23" xfId="0" applyNumberFormat="1" applyFont="1" applyFill="1" applyBorder="1" applyAlignment="1">
      <alignment horizontal="right" vertical="center"/>
    </xf>
    <xf numFmtId="164" fontId="12" fillId="2" borderId="19" xfId="0" applyNumberFormat="1" applyFont="1" applyFill="1" applyBorder="1" applyAlignment="1">
      <alignment vertical="center"/>
    </xf>
    <xf numFmtId="0" fontId="4" fillId="0" borderId="0" xfId="0" applyFont="1" applyAlignment="1">
      <alignment horizontal="left"/>
    </xf>
    <xf numFmtId="0" fontId="4" fillId="0" borderId="1" xfId="0" applyFont="1" applyBorder="1" applyAlignment="1">
      <alignment horizontal="center"/>
    </xf>
    <xf numFmtId="0" fontId="5" fillId="0" borderId="1" xfId="0" applyFont="1" applyBorder="1"/>
    <xf numFmtId="0" fontId="4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wrapText="1"/>
    </xf>
    <xf numFmtId="0" fontId="6" fillId="2" borderId="1" xfId="0" applyFont="1" applyFill="1" applyBorder="1" applyAlignment="1">
      <alignment horizontal="center" vertical="center"/>
    </xf>
    <xf numFmtId="0" fontId="19" fillId="4" borderId="1" xfId="0" applyFont="1" applyFill="1" applyBorder="1" applyAlignment="1">
      <alignment wrapText="1"/>
    </xf>
    <xf numFmtId="0" fontId="20" fillId="2" borderId="1" xfId="0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left" vertical="center" wrapText="1"/>
    </xf>
    <xf numFmtId="4" fontId="20" fillId="2" borderId="1" xfId="0" applyNumberFormat="1" applyFont="1" applyFill="1" applyBorder="1" applyAlignment="1">
      <alignment horizontal="center" vertical="center"/>
    </xf>
    <xf numFmtId="44" fontId="20" fillId="2" borderId="1" xfId="13" applyFont="1" applyFill="1" applyBorder="1" applyAlignment="1">
      <alignment horizontal="center" vertical="center"/>
    </xf>
    <xf numFmtId="0" fontId="21" fillId="2" borderId="0" xfId="0" applyFont="1" applyFill="1"/>
    <xf numFmtId="0" fontId="22" fillId="0" borderId="1" xfId="0" applyFont="1" applyBorder="1" applyAlignment="1">
      <alignment horizontal="center" vertical="center"/>
    </xf>
    <xf numFmtId="0" fontId="22" fillId="2" borderId="1" xfId="0" applyFont="1" applyFill="1" applyBorder="1" applyAlignment="1">
      <alignment horizontal="left" vertical="center" wrapText="1"/>
    </xf>
    <xf numFmtId="4" fontId="22" fillId="0" borderId="1" xfId="0" applyNumberFormat="1" applyFont="1" applyBorder="1" applyAlignment="1">
      <alignment horizontal="center" vertical="center"/>
    </xf>
    <xf numFmtId="44" fontId="22" fillId="0" borderId="1" xfId="13" applyFont="1" applyBorder="1" applyAlignment="1">
      <alignment horizontal="left" vertical="center"/>
    </xf>
    <xf numFmtId="44" fontId="21" fillId="0" borderId="1" xfId="13" applyFont="1" applyBorder="1" applyAlignment="1">
      <alignment vertical="center"/>
    </xf>
    <xf numFmtId="44" fontId="21" fillId="0" borderId="0" xfId="0" applyNumberFormat="1" applyFont="1"/>
    <xf numFmtId="0" fontId="21" fillId="0" borderId="0" xfId="0" applyFont="1"/>
    <xf numFmtId="0" fontId="22" fillId="0" borderId="1" xfId="0" applyNumberFormat="1" applyFont="1" applyBorder="1" applyAlignment="1">
      <alignment horizontal="center"/>
    </xf>
    <xf numFmtId="0" fontId="22" fillId="0" borderId="1" xfId="0" applyFont="1" applyBorder="1" applyAlignment="1">
      <alignment horizontal="left"/>
    </xf>
    <xf numFmtId="0" fontId="22" fillId="0" borderId="1" xfId="0" applyFont="1" applyBorder="1" applyAlignment="1">
      <alignment horizontal="center"/>
    </xf>
    <xf numFmtId="4" fontId="21" fillId="0" borderId="1" xfId="0" applyNumberFormat="1" applyFont="1" applyBorder="1" applyAlignment="1">
      <alignment horizontal="center" vertical="center"/>
    </xf>
    <xf numFmtId="0" fontId="21" fillId="2" borderId="1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left" vertical="center" wrapText="1"/>
    </xf>
    <xf numFmtId="0" fontId="16" fillId="2" borderId="1" xfId="0" applyFont="1" applyFill="1" applyBorder="1" applyAlignment="1">
      <alignment horizontal="center" vertical="center" wrapText="1"/>
    </xf>
    <xf numFmtId="4" fontId="14" fillId="2" borderId="1" xfId="0" applyNumberFormat="1" applyFont="1" applyFill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/>
    </xf>
    <xf numFmtId="0" fontId="15" fillId="0" borderId="1" xfId="0" applyFont="1" applyBorder="1" applyAlignment="1">
      <alignment horizontal="left"/>
    </xf>
    <xf numFmtId="0" fontId="15" fillId="0" borderId="1" xfId="0" applyFont="1" applyBorder="1" applyAlignment="1">
      <alignment horizontal="center"/>
    </xf>
    <xf numFmtId="0" fontId="14" fillId="0" borderId="0" xfId="0" applyFont="1"/>
    <xf numFmtId="44" fontId="15" fillId="0" borderId="0" xfId="4" applyFont="1" applyAlignment="1">
      <alignment horizontal="right"/>
    </xf>
    <xf numFmtId="0" fontId="15" fillId="0" borderId="1" xfId="0" applyFont="1" applyBorder="1" applyAlignment="1">
      <alignment wrapText="1"/>
    </xf>
    <xf numFmtId="44" fontId="14" fillId="2" borderId="1" xfId="4" applyFont="1" applyFill="1" applyBorder="1" applyAlignment="1">
      <alignment vertical="center"/>
    </xf>
    <xf numFmtId="44" fontId="15" fillId="0" borderId="1" xfId="4" applyFont="1" applyBorder="1" applyAlignment="1">
      <alignment vertical="center"/>
    </xf>
    <xf numFmtId="0" fontId="15" fillId="0" borderId="1" xfId="0" applyFont="1" applyBorder="1" applyAlignment="1">
      <alignment horizontal="left" vertical="center" wrapText="1"/>
    </xf>
    <xf numFmtId="4" fontId="15" fillId="0" borderId="1" xfId="0" applyNumberFormat="1" applyFont="1" applyFill="1" applyBorder="1" applyAlignment="1">
      <alignment horizontal="center" vertical="center"/>
    </xf>
    <xf numFmtId="44" fontId="21" fillId="2" borderId="1" xfId="4" applyFont="1" applyFill="1" applyBorder="1" applyAlignment="1">
      <alignment horizontal="center" vertical="center"/>
    </xf>
    <xf numFmtId="0" fontId="22" fillId="0" borderId="1" xfId="0" applyNumberFormat="1" applyFont="1" applyBorder="1" applyAlignment="1">
      <alignment horizontal="center" vertical="center"/>
    </xf>
    <xf numFmtId="0" fontId="22" fillId="2" borderId="1" xfId="0" applyFont="1" applyFill="1" applyBorder="1" applyAlignment="1">
      <alignment horizontal="center" vertical="center"/>
    </xf>
    <xf numFmtId="44" fontId="20" fillId="2" borderId="1" xfId="4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horizontal="center" vertical="center"/>
    </xf>
    <xf numFmtId="0" fontId="14" fillId="0" borderId="0" xfId="0" applyFont="1" applyAlignment="1">
      <alignment wrapText="1"/>
    </xf>
    <xf numFmtId="0" fontId="15" fillId="0" borderId="1" xfId="0" applyFont="1" applyBorder="1" applyAlignment="1">
      <alignment horizontal="left" wrapText="1"/>
    </xf>
    <xf numFmtId="2" fontId="15" fillId="0" borderId="1" xfId="0" applyNumberFormat="1" applyFont="1" applyBorder="1" applyAlignment="1">
      <alignment horizontal="center" vertical="center"/>
    </xf>
    <xf numFmtId="44" fontId="14" fillId="0" borderId="1" xfId="4" applyFont="1" applyBorder="1" applyAlignment="1">
      <alignment vertical="center"/>
    </xf>
    <xf numFmtId="44" fontId="14" fillId="0" borderId="1" xfId="4" applyFont="1" applyBorder="1"/>
    <xf numFmtId="0" fontId="13" fillId="2" borderId="1" xfId="0" applyFont="1" applyFill="1" applyBorder="1" applyAlignment="1">
      <alignment horizontal="left" vertical="center" wrapText="1"/>
    </xf>
    <xf numFmtId="44" fontId="13" fillId="2" borderId="1" xfId="4" applyFont="1" applyFill="1" applyBorder="1" applyAlignment="1">
      <alignment vertical="center"/>
    </xf>
    <xf numFmtId="44" fontId="13" fillId="2" borderId="1" xfId="4" applyFont="1" applyFill="1" applyBorder="1"/>
    <xf numFmtId="0" fontId="12" fillId="2" borderId="4" xfId="0" applyFont="1" applyFill="1" applyBorder="1" applyAlignment="1">
      <alignment horizontal="center" vertical="center"/>
    </xf>
    <xf numFmtId="0" fontId="23" fillId="4" borderId="1" xfId="0" applyFont="1" applyFill="1" applyBorder="1" applyAlignment="1">
      <alignment horizontal="center" vertical="center"/>
    </xf>
    <xf numFmtId="0" fontId="23" fillId="4" borderId="1" xfId="0" applyFont="1" applyFill="1" applyBorder="1" applyAlignment="1">
      <alignment horizontal="center" vertical="center" wrapText="1"/>
    </xf>
    <xf numFmtId="44" fontId="23" fillId="4" borderId="1" xfId="4" applyFont="1" applyFill="1" applyBorder="1" applyAlignment="1">
      <alignment horizontal="center" vertical="center"/>
    </xf>
    <xf numFmtId="44" fontId="5" fillId="4" borderId="1" xfId="4" applyFont="1" applyFill="1" applyBorder="1" applyAlignment="1">
      <alignment horizontal="center" vertical="center"/>
    </xf>
    <xf numFmtId="0" fontId="23" fillId="2" borderId="1" xfId="0" applyFont="1" applyFill="1" applyBorder="1" applyAlignment="1">
      <alignment horizontal="center" vertical="center"/>
    </xf>
    <xf numFmtId="0" fontId="23" fillId="2" borderId="1" xfId="0" applyFont="1" applyFill="1" applyBorder="1" applyAlignment="1">
      <alignment vertical="center" wrapText="1"/>
    </xf>
    <xf numFmtId="0" fontId="23" fillId="2" borderId="1" xfId="0" applyFont="1" applyFill="1" applyBorder="1" applyAlignment="1">
      <alignment horizontal="center" vertical="center" wrapText="1"/>
    </xf>
    <xf numFmtId="2" fontId="23" fillId="2" borderId="1" xfId="0" applyNumberFormat="1" applyFont="1" applyFill="1" applyBorder="1" applyAlignment="1">
      <alignment horizontal="center" vertical="center"/>
    </xf>
    <xf numFmtId="44" fontId="23" fillId="2" borderId="1" xfId="4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2" fontId="5" fillId="0" borderId="1" xfId="0" applyNumberFormat="1" applyFont="1" applyFill="1" applyBorder="1" applyAlignment="1">
      <alignment horizontal="center" vertical="center"/>
    </xf>
    <xf numFmtId="44" fontId="5" fillId="0" borderId="1" xfId="4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23" fillId="3" borderId="3" xfId="0" applyFont="1" applyFill="1" applyBorder="1" applyAlignment="1">
      <alignment vertical="center" wrapText="1"/>
    </xf>
    <xf numFmtId="0" fontId="5" fillId="3" borderId="3" xfId="0" applyFont="1" applyFill="1" applyBorder="1" applyAlignment="1">
      <alignment horizontal="center" vertical="center"/>
    </xf>
    <xf numFmtId="2" fontId="5" fillId="3" borderId="3" xfId="0" applyNumberFormat="1" applyFont="1" applyFill="1" applyBorder="1" applyAlignment="1">
      <alignment horizontal="center" vertical="center"/>
    </xf>
    <xf numFmtId="44" fontId="23" fillId="3" borderId="3" xfId="4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23" fillId="2" borderId="3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horizontal="center" vertical="center"/>
    </xf>
    <xf numFmtId="2" fontId="5" fillId="0" borderId="3" xfId="0" applyNumberFormat="1" applyFont="1" applyFill="1" applyBorder="1" applyAlignment="1">
      <alignment horizontal="center" vertical="center"/>
    </xf>
    <xf numFmtId="44" fontId="5" fillId="0" borderId="3" xfId="4" applyFont="1" applyFill="1" applyBorder="1" applyAlignment="1">
      <alignment horizontal="center" vertical="center"/>
    </xf>
    <xf numFmtId="44" fontId="23" fillId="2" borderId="3" xfId="4" applyFont="1" applyFill="1" applyBorder="1" applyAlignment="1">
      <alignment horizontal="center" vertical="center"/>
    </xf>
    <xf numFmtId="44" fontId="5" fillId="2" borderId="4" xfId="4" applyFont="1" applyFill="1" applyBorder="1" applyAlignment="1">
      <alignment horizontal="center" vertical="center"/>
    </xf>
    <xf numFmtId="0" fontId="5" fillId="0" borderId="0" xfId="0" applyFont="1"/>
    <xf numFmtId="0" fontId="4" fillId="4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9" fillId="3" borderId="4" xfId="0" applyFont="1" applyFill="1" applyBorder="1" applyAlignment="1">
      <alignment horizontal="center" vertical="center"/>
    </xf>
    <xf numFmtId="164" fontId="19" fillId="3" borderId="4" xfId="0" applyNumberFormat="1" applyFont="1" applyFill="1" applyBorder="1" applyAlignment="1">
      <alignment vertical="center"/>
    </xf>
    <xf numFmtId="0" fontId="5" fillId="2" borderId="0" xfId="0" applyFont="1" applyFill="1"/>
    <xf numFmtId="0" fontId="19" fillId="3" borderId="1" xfId="0" applyFont="1" applyFill="1" applyBorder="1" applyAlignment="1">
      <alignment horizontal="center" vertical="center"/>
    </xf>
    <xf numFmtId="0" fontId="19" fillId="3" borderId="2" xfId="0" applyFont="1" applyFill="1" applyBorder="1" applyAlignment="1">
      <alignment horizontal="center" vertical="center"/>
    </xf>
    <xf numFmtId="0" fontId="19" fillId="3" borderId="3" xfId="0" applyFont="1" applyFill="1" applyBorder="1" applyAlignment="1">
      <alignment horizontal="left" wrapText="1"/>
    </xf>
    <xf numFmtId="0" fontId="19" fillId="3" borderId="3" xfId="0" applyFont="1" applyFill="1" applyBorder="1" applyAlignment="1"/>
    <xf numFmtId="164" fontId="19" fillId="3" borderId="3" xfId="0" applyNumberFormat="1" applyFont="1" applyFill="1" applyBorder="1" applyAlignment="1">
      <alignment horizontal="center" vertical="center"/>
    </xf>
    <xf numFmtId="164" fontId="19" fillId="3" borderId="3" xfId="0" applyNumberFormat="1" applyFont="1" applyFill="1" applyBorder="1" applyAlignment="1"/>
    <xf numFmtId="164" fontId="19" fillId="3" borderId="4" xfId="0" applyNumberFormat="1" applyFont="1" applyFill="1" applyBorder="1" applyAlignment="1"/>
    <xf numFmtId="4" fontId="5" fillId="0" borderId="1" xfId="0" applyNumberFormat="1" applyFont="1" applyFill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right" vertical="center"/>
    </xf>
    <xf numFmtId="164" fontId="5" fillId="0" borderId="11" xfId="0" applyNumberFormat="1" applyFont="1" applyFill="1" applyBorder="1" applyAlignment="1">
      <alignment horizontal="right" vertical="center"/>
    </xf>
    <xf numFmtId="0" fontId="5" fillId="3" borderId="1" xfId="0" applyFont="1" applyFill="1" applyBorder="1" applyAlignment="1">
      <alignment horizontal="center" vertical="center"/>
    </xf>
    <xf numFmtId="4" fontId="5" fillId="3" borderId="23" xfId="0" applyNumberFormat="1" applyFont="1" applyFill="1" applyBorder="1" applyAlignment="1">
      <alignment horizontal="center" vertical="center"/>
    </xf>
    <xf numFmtId="0" fontId="19" fillId="3" borderId="23" xfId="0" applyFont="1" applyFill="1" applyBorder="1" applyAlignment="1">
      <alignment horizontal="center" vertical="center"/>
    </xf>
    <xf numFmtId="164" fontId="5" fillId="3" borderId="23" xfId="0" applyNumberFormat="1" applyFont="1" applyFill="1" applyBorder="1" applyAlignment="1">
      <alignment horizontal="right" vertical="center"/>
    </xf>
    <xf numFmtId="0" fontId="5" fillId="3" borderId="0" xfId="0" applyFont="1" applyFill="1"/>
    <xf numFmtId="0" fontId="12" fillId="3" borderId="23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4" fontId="12" fillId="0" borderId="1" xfId="0" applyNumberFormat="1" applyFont="1" applyFill="1" applyBorder="1" applyAlignment="1">
      <alignment horizontal="center" vertical="center"/>
    </xf>
    <xf numFmtId="164" fontId="12" fillId="2" borderId="1" xfId="0" applyNumberFormat="1" applyFont="1" applyFill="1" applyBorder="1" applyAlignment="1">
      <alignment horizontal="right" vertical="center"/>
    </xf>
    <xf numFmtId="164" fontId="12" fillId="0" borderId="11" xfId="0" applyNumberFormat="1" applyFont="1" applyFill="1" applyBorder="1" applyAlignment="1">
      <alignment horizontal="right" vertical="center"/>
    </xf>
    <xf numFmtId="0" fontId="25" fillId="3" borderId="2" xfId="0" applyNumberFormat="1" applyFont="1" applyFill="1" applyBorder="1" applyAlignment="1">
      <alignment horizontal="center" vertical="center"/>
    </xf>
    <xf numFmtId="0" fontId="25" fillId="3" borderId="3" xfId="0" applyFont="1" applyFill="1" applyBorder="1" applyAlignment="1">
      <alignment horizontal="left" vertical="center" wrapText="1"/>
    </xf>
    <xf numFmtId="0" fontId="25" fillId="3" borderId="3" xfId="0" applyFont="1" applyFill="1" applyBorder="1" applyAlignment="1">
      <alignment horizontal="center" vertical="center"/>
    </xf>
    <xf numFmtId="4" fontId="12" fillId="3" borderId="3" xfId="0" applyNumberFormat="1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44" fontId="12" fillId="2" borderId="1" xfId="4" applyFont="1" applyFill="1" applyBorder="1" applyAlignment="1">
      <alignment horizontal="center" vertical="center"/>
    </xf>
    <xf numFmtId="0" fontId="25" fillId="3" borderId="1" xfId="0" applyFont="1" applyFill="1" applyBorder="1" applyAlignment="1">
      <alignment horizontal="center" vertical="center"/>
    </xf>
    <xf numFmtId="0" fontId="26" fillId="3" borderId="3" xfId="0" applyFont="1" applyFill="1" applyBorder="1" applyAlignment="1">
      <alignment vertical="center" wrapText="1"/>
    </xf>
    <xf numFmtId="2" fontId="12" fillId="3" borderId="3" xfId="0" applyNumberFormat="1" applyFont="1" applyFill="1" applyBorder="1" applyAlignment="1">
      <alignment horizontal="center" vertical="center"/>
    </xf>
    <xf numFmtId="44" fontId="26" fillId="3" borderId="3" xfId="4" applyFont="1" applyFill="1" applyBorder="1" applyAlignment="1">
      <alignment horizontal="center" vertical="center"/>
    </xf>
    <xf numFmtId="0" fontId="25" fillId="3" borderId="23" xfId="0" applyFont="1" applyFill="1" applyBorder="1" applyAlignment="1">
      <alignment horizontal="center" vertical="center"/>
    </xf>
    <xf numFmtId="4" fontId="12" fillId="3" borderId="23" xfId="0" applyNumberFormat="1" applyFont="1" applyFill="1" applyBorder="1" applyAlignment="1">
      <alignment horizontal="center" vertical="center"/>
    </xf>
    <xf numFmtId="164" fontId="12" fillId="3" borderId="23" xfId="0" applyNumberFormat="1" applyFont="1" applyFill="1" applyBorder="1" applyAlignment="1">
      <alignment horizontal="right" vertical="center"/>
    </xf>
    <xf numFmtId="164" fontId="12" fillId="2" borderId="1" xfId="4" applyNumberFormat="1" applyFont="1" applyFill="1" applyBorder="1" applyAlignment="1">
      <alignment horizontal="center" vertical="center"/>
    </xf>
    <xf numFmtId="0" fontId="25" fillId="0" borderId="11" xfId="0" applyFont="1" applyFill="1" applyBorder="1" applyAlignment="1">
      <alignment horizontal="center" vertical="center"/>
    </xf>
    <xf numFmtId="164" fontId="12" fillId="3" borderId="3" xfId="0" applyNumberFormat="1" applyFont="1" applyFill="1" applyBorder="1" applyAlignment="1">
      <alignment horizontal="right" vertical="center"/>
    </xf>
    <xf numFmtId="0" fontId="12" fillId="2" borderId="11" xfId="0" applyFont="1" applyFill="1" applyBorder="1" applyAlignment="1">
      <alignment horizontal="center" vertical="center"/>
    </xf>
    <xf numFmtId="0" fontId="12" fillId="0" borderId="11" xfId="0" applyFont="1" applyBorder="1" applyAlignment="1">
      <alignment horizontal="left" wrapText="1"/>
    </xf>
    <xf numFmtId="4" fontId="12" fillId="0" borderId="11" xfId="0" applyNumberFormat="1" applyFont="1" applyFill="1" applyBorder="1" applyAlignment="1">
      <alignment horizontal="center" vertical="center"/>
    </xf>
    <xf numFmtId="164" fontId="12" fillId="2" borderId="11" xfId="4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left" wrapText="1"/>
    </xf>
    <xf numFmtId="0" fontId="12" fillId="0" borderId="1" xfId="0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vertical="center" wrapText="1"/>
    </xf>
    <xf numFmtId="0" fontId="26" fillId="3" borderId="1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wrapText="1"/>
    </xf>
    <xf numFmtId="0" fontId="26" fillId="3" borderId="1" xfId="0" applyFont="1" applyFill="1" applyBorder="1" applyAlignment="1">
      <alignment horizontal="center" vertical="center" wrapText="1"/>
    </xf>
    <xf numFmtId="44" fontId="26" fillId="3" borderId="1" xfId="4" applyFont="1" applyFill="1" applyBorder="1" applyAlignment="1">
      <alignment horizontal="center" vertical="center"/>
    </xf>
    <xf numFmtId="44" fontId="12" fillId="3" borderId="1" xfId="4" applyFont="1" applyFill="1" applyBorder="1" applyAlignment="1">
      <alignment horizontal="center" vertical="center"/>
    </xf>
    <xf numFmtId="0" fontId="12" fillId="3" borderId="24" xfId="0" applyFont="1" applyFill="1" applyBorder="1" applyAlignment="1">
      <alignment horizontal="left" wrapText="1"/>
    </xf>
    <xf numFmtId="0" fontId="12" fillId="3" borderId="4" xfId="0" applyFont="1" applyFill="1" applyBorder="1" applyAlignment="1">
      <alignment horizontal="left" wrapText="1"/>
    </xf>
    <xf numFmtId="0" fontId="25" fillId="3" borderId="19" xfId="0" applyFont="1" applyFill="1" applyBorder="1" applyAlignment="1">
      <alignment horizontal="left" wrapText="1"/>
    </xf>
    <xf numFmtId="0" fontId="12" fillId="3" borderId="19" xfId="0" applyFont="1" applyFill="1" applyBorder="1" applyAlignment="1">
      <alignment horizontal="left" wrapText="1"/>
    </xf>
    <xf numFmtId="0" fontId="12" fillId="3" borderId="14" xfId="0" applyFont="1" applyFill="1" applyBorder="1" applyAlignment="1"/>
    <xf numFmtId="0" fontId="12" fillId="3" borderId="4" xfId="0" applyFont="1" applyFill="1" applyBorder="1" applyAlignment="1">
      <alignment horizontal="left" vertical="center" wrapText="1"/>
    </xf>
    <xf numFmtId="0" fontId="12" fillId="3" borderId="1" xfId="0" applyFont="1" applyFill="1" applyBorder="1"/>
    <xf numFmtId="4" fontId="12" fillId="3" borderId="1" xfId="0" applyNumberFormat="1" applyFont="1" applyFill="1" applyBorder="1" applyAlignment="1">
      <alignment horizontal="center" vertical="center"/>
    </xf>
    <xf numFmtId="44" fontId="25" fillId="3" borderId="1" xfId="4" applyFont="1" applyFill="1" applyBorder="1" applyAlignment="1">
      <alignment horizontal="center" vertical="center"/>
    </xf>
    <xf numFmtId="164" fontId="12" fillId="3" borderId="1" xfId="0" applyNumberFormat="1" applyFont="1" applyFill="1" applyBorder="1" applyAlignment="1">
      <alignment horizontal="right" vertical="center"/>
    </xf>
    <xf numFmtId="164" fontId="12" fillId="3" borderId="11" xfId="0" applyNumberFormat="1" applyFont="1" applyFill="1" applyBorder="1" applyAlignment="1">
      <alignment horizontal="right" vertical="center"/>
    </xf>
    <xf numFmtId="0" fontId="25" fillId="3" borderId="1" xfId="0" applyFont="1" applyFill="1" applyBorder="1" applyAlignment="1">
      <alignment horizontal="center"/>
    </xf>
    <xf numFmtId="0" fontId="25" fillId="3" borderId="0" xfId="0" applyFont="1" applyFill="1" applyAlignment="1">
      <alignment horizontal="left"/>
    </xf>
    <xf numFmtId="0" fontId="26" fillId="3" borderId="1" xfId="0" applyFont="1" applyFill="1" applyBorder="1" applyAlignment="1">
      <alignment vertical="center" wrapText="1"/>
    </xf>
    <xf numFmtId="2" fontId="26" fillId="3" borderId="1" xfId="0" applyNumberFormat="1" applyFont="1" applyFill="1" applyBorder="1" applyAlignment="1">
      <alignment horizontal="center" vertical="center"/>
    </xf>
    <xf numFmtId="2" fontId="12" fillId="3" borderId="1" xfId="0" applyNumberFormat="1" applyFont="1" applyFill="1" applyBorder="1" applyAlignment="1">
      <alignment horizontal="center" vertical="center"/>
    </xf>
    <xf numFmtId="44" fontId="12" fillId="3" borderId="3" xfId="4" applyFont="1" applyFill="1" applyBorder="1" applyAlignment="1">
      <alignment horizontal="center" vertical="center"/>
    </xf>
    <xf numFmtId="44" fontId="12" fillId="3" borderId="4" xfId="4" applyFont="1" applyFill="1" applyBorder="1" applyAlignment="1">
      <alignment horizontal="center" vertical="center"/>
    </xf>
    <xf numFmtId="0" fontId="25" fillId="3" borderId="1" xfId="0" applyFont="1" applyFill="1" applyBorder="1" applyAlignment="1">
      <alignment horizontal="left" vertical="center" wrapText="1"/>
    </xf>
    <xf numFmtId="0" fontId="25" fillId="3" borderId="4" xfId="0" applyFont="1" applyFill="1" applyBorder="1" applyAlignment="1">
      <alignment horizontal="center" vertical="center"/>
    </xf>
    <xf numFmtId="0" fontId="25" fillId="3" borderId="0" xfId="0" applyFont="1" applyFill="1" applyAlignment="1">
      <alignment horizontal="center" vertical="center"/>
    </xf>
    <xf numFmtId="164" fontId="12" fillId="3" borderId="19" xfId="0" applyNumberFormat="1" applyFont="1" applyFill="1" applyBorder="1" applyAlignment="1">
      <alignment vertical="center"/>
    </xf>
    <xf numFmtId="0" fontId="25" fillId="3" borderId="1" xfId="0" applyNumberFormat="1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left" vertical="center" wrapText="1"/>
    </xf>
    <xf numFmtId="0" fontId="25" fillId="3" borderId="0" xfId="0" applyFont="1" applyFill="1" applyAlignment="1">
      <alignment horizontal="center"/>
    </xf>
    <xf numFmtId="0" fontId="25" fillId="3" borderId="1" xfId="0" applyFont="1" applyFill="1" applyBorder="1" applyAlignment="1">
      <alignment horizontal="left" wrapText="1"/>
    </xf>
    <xf numFmtId="0" fontId="12" fillId="3" borderId="1" xfId="0" applyFont="1" applyFill="1" applyBorder="1" applyAlignment="1">
      <alignment horizontal="left" wrapText="1"/>
    </xf>
    <xf numFmtId="164" fontId="12" fillId="3" borderId="1" xfId="4" applyNumberFormat="1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left" vertical="center"/>
    </xf>
    <xf numFmtId="0" fontId="12" fillId="3" borderId="5" xfId="0" applyFont="1" applyFill="1" applyBorder="1" applyAlignment="1">
      <alignment horizontal="left" wrapText="1"/>
    </xf>
    <xf numFmtId="0" fontId="25" fillId="3" borderId="19" xfId="0" applyFont="1" applyFill="1" applyBorder="1" applyAlignment="1">
      <alignment horizontal="center" vertical="center"/>
    </xf>
    <xf numFmtId="4" fontId="12" fillId="3" borderId="5" xfId="0" applyNumberFormat="1" applyFont="1" applyFill="1" applyBorder="1" applyAlignment="1">
      <alignment horizontal="center" vertical="center"/>
    </xf>
    <xf numFmtId="164" fontId="12" fillId="3" borderId="5" xfId="4" applyNumberFormat="1" applyFont="1" applyFill="1" applyBorder="1" applyAlignment="1">
      <alignment horizontal="center" vertical="center"/>
    </xf>
    <xf numFmtId="0" fontId="12" fillId="3" borderId="13" xfId="0" applyFont="1" applyFill="1" applyBorder="1" applyAlignment="1">
      <alignment vertical="center"/>
    </xf>
    <xf numFmtId="0" fontId="12" fillId="3" borderId="12" xfId="0" applyFont="1" applyFill="1" applyBorder="1" applyAlignment="1">
      <alignment vertical="center"/>
    </xf>
    <xf numFmtId="0" fontId="12" fillId="3" borderId="14" xfId="0" applyFont="1" applyFill="1" applyBorder="1" applyAlignment="1">
      <alignment vertical="center"/>
    </xf>
    <xf numFmtId="164" fontId="12" fillId="3" borderId="12" xfId="0" applyNumberFormat="1" applyFont="1" applyFill="1" applyBorder="1" applyAlignment="1">
      <alignment vertical="center"/>
    </xf>
    <xf numFmtId="164" fontId="12" fillId="3" borderId="14" xfId="0" applyNumberFormat="1" applyFont="1" applyFill="1" applyBorder="1" applyAlignment="1">
      <alignment vertical="center"/>
    </xf>
    <xf numFmtId="164" fontId="12" fillId="3" borderId="3" xfId="4" applyNumberFormat="1" applyFont="1" applyFill="1" applyBorder="1" applyAlignment="1">
      <alignment horizontal="center" vertical="center"/>
    </xf>
    <xf numFmtId="164" fontId="12" fillId="3" borderId="19" xfId="0" applyNumberFormat="1" applyFont="1" applyFill="1" applyBorder="1" applyAlignment="1">
      <alignment horizontal="right" vertical="center"/>
    </xf>
    <xf numFmtId="0" fontId="9" fillId="5" borderId="20" xfId="0" applyFont="1" applyFill="1" applyBorder="1" applyAlignment="1">
      <alignment horizontal="right" vertical="center"/>
    </xf>
    <xf numFmtId="0" fontId="9" fillId="5" borderId="20" xfId="0" applyFont="1" applyFill="1" applyBorder="1" applyAlignment="1">
      <alignment vertical="center"/>
    </xf>
    <xf numFmtId="164" fontId="9" fillId="5" borderId="21" xfId="0" applyNumberFormat="1" applyFont="1" applyFill="1" applyBorder="1" applyAlignment="1">
      <alignment vertical="center"/>
    </xf>
    <xf numFmtId="165" fontId="24" fillId="5" borderId="22" xfId="0" applyNumberFormat="1" applyFont="1" applyFill="1" applyBorder="1" applyAlignment="1">
      <alignment vertical="center"/>
    </xf>
    <xf numFmtId="0" fontId="9" fillId="5" borderId="21" xfId="0" applyFont="1" applyFill="1" applyBorder="1" applyAlignment="1">
      <alignment vertical="center"/>
    </xf>
    <xf numFmtId="0" fontId="8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164" fontId="9" fillId="0" borderId="15" xfId="0" applyNumberFormat="1" applyFont="1" applyBorder="1" applyAlignment="1">
      <alignment horizontal="center" wrapText="1"/>
    </xf>
    <xf numFmtId="164" fontId="9" fillId="0" borderId="17" xfId="0" applyNumberFormat="1" applyFont="1" applyBorder="1" applyAlignment="1">
      <alignment horizontal="center" wrapText="1"/>
    </xf>
    <xf numFmtId="0" fontId="6" fillId="2" borderId="8" xfId="0" applyFont="1" applyFill="1" applyBorder="1" applyAlignment="1">
      <alignment horizontal="center" wrapText="1"/>
    </xf>
    <xf numFmtId="49" fontId="8" fillId="0" borderId="16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</cellXfs>
  <cellStyles count="26">
    <cellStyle name="Currency 2 2 3" xfId="2"/>
    <cellStyle name="Currency 2 2 3 2" xfId="5"/>
    <cellStyle name="Currency 2 2 3 3" xfId="18"/>
    <cellStyle name="Moeda" xfId="4" builtinId="4"/>
    <cellStyle name="Moeda 2" xfId="6"/>
    <cellStyle name="Moeda 2 2" xfId="23"/>
    <cellStyle name="Moeda 2 3" xfId="14"/>
    <cellStyle name="Moeda 3" xfId="7"/>
    <cellStyle name="Moeda 3 2" xfId="19"/>
    <cellStyle name="Moeda 4" xfId="24"/>
    <cellStyle name="Moeda 5" xfId="13"/>
    <cellStyle name="Normal" xfId="0" builtinId="0"/>
    <cellStyle name="Normal 10" xfId="3"/>
    <cellStyle name="Normal 2" xfId="11"/>
    <cellStyle name="Normal 2 2 2" xfId="21"/>
    <cellStyle name="Normal 3 2" xfId="20"/>
    <cellStyle name="Normal 32 2 2" xfId="1"/>
    <cellStyle name="Porcentagem 2 2" xfId="22"/>
    <cellStyle name="Porcentagem 3" xfId="10"/>
    <cellStyle name="Separador de milhares 3 2" xfId="8"/>
    <cellStyle name="Separador de milhares 3 2 2" xfId="15"/>
    <cellStyle name="Separador de milhares 6" xfId="9"/>
    <cellStyle name="Separador de milhares 6 2" xfId="16"/>
    <cellStyle name="Vírgula 2" xfId="12"/>
    <cellStyle name="Vírgula 2 2" xfId="17"/>
    <cellStyle name="Vírgula 3" xfId="25"/>
  </cellStyles>
  <dxfs count="0"/>
  <tableStyles count="0" defaultTableStyle="TableStyleMedium2" defaultPivotStyle="PivotStyleLight16"/>
  <colors>
    <mruColors>
      <color rgb="FF79F070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388409</xdr:colOff>
      <xdr:row>2</xdr:row>
      <xdr:rowOff>158751</xdr:rowOff>
    </xdr:from>
    <xdr:to>
      <xdr:col>3</xdr:col>
      <xdr:colOff>1488887</xdr:colOff>
      <xdr:row>4</xdr:row>
      <xdr:rowOff>136002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4959" y="539751"/>
          <a:ext cx="1487299" cy="45985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388409</xdr:colOff>
      <xdr:row>2</xdr:row>
      <xdr:rowOff>158751</xdr:rowOff>
    </xdr:from>
    <xdr:to>
      <xdr:col>3</xdr:col>
      <xdr:colOff>154858</xdr:colOff>
      <xdr:row>4</xdr:row>
      <xdr:rowOff>136002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6492" y="539751"/>
          <a:ext cx="1493045" cy="4640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H63"/>
  <sheetViews>
    <sheetView tabSelected="1" zoomScale="55" zoomScaleNormal="55" workbookViewId="0">
      <selection activeCell="K20" sqref="K20"/>
    </sheetView>
  </sheetViews>
  <sheetFormatPr defaultColWidth="9.140625" defaultRowHeight="15" x14ac:dyDescent="0.25"/>
  <cols>
    <col min="1" max="1" width="4.85546875" style="7" customWidth="1"/>
    <col min="2" max="2" width="7.140625" style="8" hidden="1" customWidth="1"/>
    <col min="3" max="3" width="17.42578125" style="8" hidden="1" customWidth="1"/>
    <col min="4" max="4" width="88" style="9" customWidth="1"/>
    <col min="5" max="5" width="9.140625" style="8" customWidth="1"/>
    <col min="6" max="6" width="9.5703125" style="8" customWidth="1"/>
    <col min="7" max="7" width="15.42578125" style="65" customWidth="1"/>
    <col min="8" max="8" width="15.85546875" style="10" hidden="1" customWidth="1"/>
    <col min="9" max="9" width="30.5703125" style="10" customWidth="1"/>
    <col min="10" max="10" width="1.140625" style="7" customWidth="1"/>
    <col min="11" max="11" width="21.85546875" style="8" customWidth="1"/>
    <col min="12" max="16384" width="9.140625" style="8"/>
  </cols>
  <sheetData>
    <row r="1" spans="1:34" ht="15.75" thickBot="1" x14ac:dyDescent="0.3"/>
    <row r="2" spans="1:34" ht="15" customHeight="1" x14ac:dyDescent="0.25">
      <c r="B2" s="321" t="s">
        <v>71</v>
      </c>
      <c r="C2" s="322"/>
      <c r="D2" s="322"/>
      <c r="E2" s="322"/>
      <c r="F2" s="322"/>
      <c r="G2" s="322"/>
      <c r="H2" s="11"/>
      <c r="I2" s="327" t="s">
        <v>22</v>
      </c>
      <c r="J2" s="329"/>
    </row>
    <row r="3" spans="1:34" ht="23.25" customHeight="1" thickBot="1" x14ac:dyDescent="0.3">
      <c r="B3" s="323"/>
      <c r="C3" s="324"/>
      <c r="D3" s="324"/>
      <c r="E3" s="324"/>
      <c r="F3" s="324"/>
      <c r="G3" s="324"/>
      <c r="H3" s="12"/>
      <c r="I3" s="328"/>
      <c r="J3" s="329"/>
    </row>
    <row r="4" spans="1:34" ht="15" customHeight="1" x14ac:dyDescent="0.25">
      <c r="B4" s="323"/>
      <c r="C4" s="324"/>
      <c r="D4" s="324"/>
      <c r="E4" s="324"/>
      <c r="F4" s="324"/>
      <c r="G4" s="324"/>
      <c r="H4" s="12"/>
      <c r="I4" s="330" t="s">
        <v>154</v>
      </c>
      <c r="J4" s="13">
        <v>0.24510000000000001</v>
      </c>
    </row>
    <row r="5" spans="1:34" ht="33" customHeight="1" thickBot="1" x14ac:dyDescent="0.3">
      <c r="B5" s="325"/>
      <c r="C5" s="326"/>
      <c r="D5" s="326"/>
      <c r="E5" s="326"/>
      <c r="F5" s="326"/>
      <c r="G5" s="326"/>
      <c r="H5" s="14"/>
      <c r="I5" s="331"/>
      <c r="J5" s="15"/>
    </row>
    <row r="6" spans="1:34" ht="6" customHeight="1" thickBot="1" x14ac:dyDescent="0.3">
      <c r="B6" s="7"/>
      <c r="C6" s="7"/>
      <c r="D6" s="16"/>
      <c r="E6" s="17"/>
      <c r="F6" s="17"/>
      <c r="G6" s="38"/>
      <c r="H6" s="18"/>
      <c r="I6" s="18"/>
    </row>
    <row r="7" spans="1:34" ht="45.75" customHeight="1" thickBot="1" x14ac:dyDescent="0.3">
      <c r="B7" s="49" t="s">
        <v>2</v>
      </c>
      <c r="C7" s="49" t="s">
        <v>8</v>
      </c>
      <c r="D7" s="50" t="s">
        <v>3</v>
      </c>
      <c r="E7" s="51" t="s">
        <v>4</v>
      </c>
      <c r="F7" s="51" t="s">
        <v>79</v>
      </c>
      <c r="G7" s="52" t="s">
        <v>84</v>
      </c>
      <c r="H7" s="53" t="s">
        <v>31</v>
      </c>
      <c r="I7" s="54" t="s">
        <v>5</v>
      </c>
      <c r="J7" s="19"/>
    </row>
    <row r="8" spans="1:34" ht="15.75" x14ac:dyDescent="0.3">
      <c r="B8" s="23">
        <v>1</v>
      </c>
      <c r="C8" s="42"/>
      <c r="D8" s="61" t="s">
        <v>72</v>
      </c>
      <c r="E8" s="47"/>
      <c r="F8" s="47"/>
      <c r="G8" s="67"/>
      <c r="H8" s="62"/>
      <c r="I8" s="63"/>
    </row>
    <row r="9" spans="1:34" x14ac:dyDescent="0.25">
      <c r="B9" s="28" t="s">
        <v>86</v>
      </c>
      <c r="C9" s="5">
        <v>2707</v>
      </c>
      <c r="D9" s="142" t="s">
        <v>73</v>
      </c>
      <c r="E9" s="143" t="s">
        <v>39</v>
      </c>
      <c r="F9" s="27">
        <v>24</v>
      </c>
      <c r="G9" s="4">
        <v>103.04</v>
      </c>
      <c r="H9" s="26">
        <f>G9*1.2555</f>
        <v>129.36672000000002</v>
      </c>
      <c r="I9" s="60">
        <f>H9*F9</f>
        <v>3104.8012800000006</v>
      </c>
      <c r="K9" s="8" t="s">
        <v>74</v>
      </c>
    </row>
    <row r="10" spans="1:34" x14ac:dyDescent="0.25">
      <c r="B10" s="28" t="s">
        <v>87</v>
      </c>
      <c r="C10" s="141" t="s">
        <v>81</v>
      </c>
      <c r="D10" s="140" t="s">
        <v>80</v>
      </c>
      <c r="E10" s="143" t="s">
        <v>39</v>
      </c>
      <c r="F10" s="27">
        <v>84</v>
      </c>
      <c r="G10" s="4">
        <v>23.11</v>
      </c>
      <c r="H10" s="26">
        <f>G10*1.2555</f>
        <v>29.014605</v>
      </c>
      <c r="I10" s="60">
        <f>H10*F10</f>
        <v>2437.2268199999999</v>
      </c>
      <c r="K10" s="8" t="s">
        <v>75</v>
      </c>
    </row>
    <row r="11" spans="1:34" s="119" customFormat="1" ht="15.75" x14ac:dyDescent="0.25">
      <c r="A11" s="7"/>
      <c r="B11" s="120"/>
      <c r="C11" s="121"/>
      <c r="D11" s="122"/>
      <c r="E11" s="123"/>
      <c r="F11" s="109"/>
      <c r="G11" s="41" t="s">
        <v>1</v>
      </c>
      <c r="H11" s="32"/>
      <c r="I11" s="32">
        <f>SUM(I9:I10)</f>
        <v>5542.0281000000004</v>
      </c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</row>
    <row r="12" spans="1:34" s="7" customFormat="1" ht="15.75" x14ac:dyDescent="0.25">
      <c r="B12" s="147"/>
      <c r="C12" s="130"/>
      <c r="D12" s="131"/>
      <c r="E12" s="132"/>
      <c r="F12" s="83"/>
      <c r="G12" s="196"/>
      <c r="H12" s="133"/>
      <c r="I12" s="133"/>
    </row>
    <row r="13" spans="1:34" s="221" customFormat="1" ht="13.5" x14ac:dyDescent="0.25">
      <c r="B13" s="222" t="s">
        <v>131</v>
      </c>
      <c r="C13" s="197"/>
      <c r="D13" s="148" t="s">
        <v>150</v>
      </c>
      <c r="E13" s="198"/>
      <c r="F13" s="197"/>
      <c r="G13" s="199"/>
      <c r="H13" s="199"/>
      <c r="I13" s="200"/>
    </row>
    <row r="14" spans="1:34" s="221" customFormat="1" ht="17.25" customHeight="1" x14ac:dyDescent="0.25">
      <c r="B14" s="223" t="s">
        <v>89</v>
      </c>
      <c r="C14" s="201" t="s">
        <v>148</v>
      </c>
      <c r="D14" s="202" t="s">
        <v>134</v>
      </c>
      <c r="E14" s="203" t="s">
        <v>43</v>
      </c>
      <c r="F14" s="204">
        <v>1</v>
      </c>
      <c r="G14" s="205">
        <f>Composições!F52</f>
        <v>457.40999999999997</v>
      </c>
      <c r="H14" s="205">
        <f t="shared" ref="H14:H16" si="0">G14*1.255</f>
        <v>574.04954999999995</v>
      </c>
      <c r="I14" s="6">
        <f t="shared" ref="I14:I16" si="1">TRUNC(H14*F14,2)</f>
        <v>574.04</v>
      </c>
    </row>
    <row r="15" spans="1:34" s="221" customFormat="1" ht="27" x14ac:dyDescent="0.25">
      <c r="B15" s="223" t="s">
        <v>85</v>
      </c>
      <c r="C15" s="206" t="s">
        <v>149</v>
      </c>
      <c r="D15" s="202" t="s">
        <v>135</v>
      </c>
      <c r="E15" s="206" t="s">
        <v>0</v>
      </c>
      <c r="F15" s="207">
        <v>1</v>
      </c>
      <c r="G15" s="208">
        <f>Composições!F57</f>
        <v>317.11270000000002</v>
      </c>
      <c r="H15" s="205">
        <f t="shared" si="0"/>
        <v>397.97643849999997</v>
      </c>
      <c r="I15" s="6">
        <f t="shared" si="1"/>
        <v>397.97</v>
      </c>
    </row>
    <row r="16" spans="1:34" s="221" customFormat="1" ht="15" customHeight="1" x14ac:dyDescent="0.25">
      <c r="B16" s="223" t="s">
        <v>90</v>
      </c>
      <c r="C16" s="206" t="s">
        <v>132</v>
      </c>
      <c r="D16" s="202" t="s">
        <v>133</v>
      </c>
      <c r="E16" s="206" t="s">
        <v>43</v>
      </c>
      <c r="F16" s="207">
        <v>2</v>
      </c>
      <c r="G16" s="208">
        <v>250</v>
      </c>
      <c r="H16" s="205">
        <f t="shared" si="0"/>
        <v>313.75</v>
      </c>
      <c r="I16" s="6">
        <f t="shared" si="1"/>
        <v>627.5</v>
      </c>
    </row>
    <row r="17" spans="1:34" s="221" customFormat="1" ht="15" customHeight="1" x14ac:dyDescent="0.25">
      <c r="B17" s="224"/>
      <c r="C17" s="209"/>
      <c r="D17" s="210"/>
      <c r="E17" s="211"/>
      <c r="F17" s="212"/>
      <c r="G17" s="225" t="s">
        <v>1</v>
      </c>
      <c r="H17" s="213"/>
      <c r="I17" s="226">
        <f>SUM(I14:I16)</f>
        <v>1599.51</v>
      </c>
    </row>
    <row r="18" spans="1:34" s="221" customFormat="1" ht="15" customHeight="1" x14ac:dyDescent="0.25">
      <c r="B18" s="223"/>
      <c r="C18" s="214"/>
      <c r="D18" s="215"/>
      <c r="E18" s="216"/>
      <c r="F18" s="217"/>
      <c r="G18" s="218"/>
      <c r="H18" s="219"/>
      <c r="I18" s="220"/>
    </row>
    <row r="19" spans="1:34" s="221" customFormat="1" ht="13.5" x14ac:dyDescent="0.25">
      <c r="A19" s="227"/>
      <c r="B19" s="228">
        <v>2</v>
      </c>
      <c r="C19" s="229"/>
      <c r="D19" s="230" t="s">
        <v>120</v>
      </c>
      <c r="E19" s="231"/>
      <c r="F19" s="231"/>
      <c r="G19" s="232"/>
      <c r="H19" s="233"/>
      <c r="I19" s="234"/>
      <c r="J19" s="227"/>
      <c r="K19" s="227"/>
      <c r="L19" s="227"/>
      <c r="M19" s="227"/>
      <c r="N19" s="227"/>
      <c r="O19" s="227"/>
      <c r="P19" s="227"/>
      <c r="Q19" s="227"/>
      <c r="R19" s="227"/>
      <c r="S19" s="227"/>
      <c r="T19" s="227"/>
      <c r="U19" s="227"/>
      <c r="V19" s="227"/>
      <c r="W19" s="227"/>
      <c r="X19" s="227"/>
      <c r="Y19" s="227"/>
      <c r="Z19" s="227"/>
      <c r="AA19" s="227"/>
      <c r="AB19" s="227"/>
      <c r="AC19" s="227"/>
      <c r="AD19" s="227"/>
      <c r="AE19" s="227"/>
      <c r="AF19" s="227"/>
      <c r="AG19" s="227"/>
      <c r="AH19" s="227"/>
    </row>
    <row r="20" spans="1:34" s="221" customFormat="1" ht="13.5" x14ac:dyDescent="0.25">
      <c r="A20" s="227"/>
      <c r="B20" s="206" t="s">
        <v>88</v>
      </c>
      <c r="C20" s="143" t="s">
        <v>129</v>
      </c>
      <c r="D20" s="145" t="s">
        <v>121</v>
      </c>
      <c r="E20" s="143" t="s">
        <v>43</v>
      </c>
      <c r="F20" s="235">
        <v>1</v>
      </c>
      <c r="G20" s="4">
        <f>Composições!F44</f>
        <v>756.52</v>
      </c>
      <c r="H20" s="236">
        <f>G20*1.2555</f>
        <v>949.81086000000005</v>
      </c>
      <c r="I20" s="237">
        <f>H20*F20</f>
        <v>949.81086000000005</v>
      </c>
      <c r="J20" s="227"/>
      <c r="K20" s="227"/>
      <c r="L20" s="227"/>
      <c r="M20" s="227"/>
      <c r="N20" s="227"/>
      <c r="O20" s="227"/>
      <c r="P20" s="227"/>
      <c r="Q20" s="227"/>
      <c r="R20" s="227"/>
      <c r="S20" s="227"/>
      <c r="T20" s="227"/>
      <c r="U20" s="227"/>
      <c r="V20" s="227"/>
      <c r="W20" s="227"/>
      <c r="X20" s="227"/>
      <c r="Y20" s="227"/>
      <c r="Z20" s="227"/>
      <c r="AA20" s="227"/>
      <c r="AB20" s="227"/>
      <c r="AC20" s="227"/>
      <c r="AD20" s="227"/>
      <c r="AE20" s="227"/>
      <c r="AF20" s="227"/>
      <c r="AG20" s="227"/>
      <c r="AH20" s="227"/>
    </row>
    <row r="21" spans="1:34" s="221" customFormat="1" ht="13.5" x14ac:dyDescent="0.25">
      <c r="A21" s="227"/>
      <c r="B21" s="206" t="s">
        <v>128</v>
      </c>
      <c r="C21" s="184" t="s">
        <v>130</v>
      </c>
      <c r="D21" s="145" t="s">
        <v>124</v>
      </c>
      <c r="E21" s="143" t="s">
        <v>43</v>
      </c>
      <c r="F21" s="235">
        <v>1</v>
      </c>
      <c r="G21" s="4">
        <f>Composições!F48</f>
        <v>756.52</v>
      </c>
      <c r="H21" s="236">
        <f>G21*1.2555</f>
        <v>949.81086000000005</v>
      </c>
      <c r="I21" s="237">
        <f>H21*F21</f>
        <v>949.81086000000005</v>
      </c>
      <c r="J21" s="227"/>
      <c r="K21" s="227"/>
      <c r="L21" s="227"/>
      <c r="M21" s="227"/>
      <c r="N21" s="227"/>
      <c r="O21" s="227"/>
      <c r="P21" s="227"/>
      <c r="Q21" s="227"/>
      <c r="R21" s="227"/>
      <c r="S21" s="227"/>
      <c r="T21" s="227"/>
      <c r="U21" s="227"/>
      <c r="V21" s="227"/>
      <c r="W21" s="227"/>
      <c r="X21" s="227"/>
      <c r="Y21" s="227"/>
      <c r="Z21" s="227"/>
      <c r="AA21" s="227"/>
      <c r="AB21" s="227"/>
      <c r="AC21" s="227"/>
      <c r="AD21" s="227"/>
      <c r="AE21" s="227"/>
      <c r="AF21" s="227"/>
      <c r="AG21" s="227"/>
      <c r="AH21" s="227"/>
    </row>
    <row r="22" spans="1:34" s="242" customFormat="1" ht="13.5" x14ac:dyDescent="0.25">
      <c r="A22" s="227"/>
      <c r="B22" s="238"/>
      <c r="C22" s="121"/>
      <c r="D22" s="128"/>
      <c r="E22" s="129"/>
      <c r="F22" s="239"/>
      <c r="G22" s="240" t="s">
        <v>1</v>
      </c>
      <c r="H22" s="241"/>
      <c r="I22" s="226">
        <f>SUM(I20:I21)</f>
        <v>1899.6217200000001</v>
      </c>
      <c r="J22" s="227"/>
      <c r="K22" s="227"/>
      <c r="L22" s="227"/>
      <c r="M22" s="227"/>
      <c r="N22" s="227"/>
      <c r="O22" s="227"/>
      <c r="P22" s="227"/>
      <c r="Q22" s="227"/>
      <c r="R22" s="227"/>
      <c r="S22" s="227"/>
      <c r="T22" s="227"/>
      <c r="U22" s="227"/>
      <c r="V22" s="227"/>
      <c r="W22" s="227"/>
      <c r="X22" s="227"/>
      <c r="Y22" s="227"/>
      <c r="Z22" s="227"/>
      <c r="AA22" s="227"/>
      <c r="AB22" s="227"/>
      <c r="AC22" s="227"/>
      <c r="AD22" s="227"/>
      <c r="AE22" s="227"/>
      <c r="AF22" s="227"/>
      <c r="AG22" s="227"/>
      <c r="AH22" s="227"/>
    </row>
    <row r="23" spans="1:34" s="7" customFormat="1" ht="15.75" x14ac:dyDescent="0.25">
      <c r="B23" s="147"/>
      <c r="C23" s="130"/>
      <c r="D23" s="134"/>
      <c r="E23" s="135"/>
      <c r="F23" s="136"/>
      <c r="G23" s="137"/>
      <c r="H23" s="138"/>
      <c r="I23" s="139"/>
    </row>
    <row r="24" spans="1:34" ht="15.75" x14ac:dyDescent="0.3">
      <c r="B24" s="23">
        <v>3</v>
      </c>
      <c r="C24" s="42"/>
      <c r="D24" s="125" t="s">
        <v>9</v>
      </c>
      <c r="E24" s="124"/>
      <c r="F24" s="124"/>
      <c r="G24" s="126"/>
      <c r="H24" s="127"/>
      <c r="I24" s="117"/>
    </row>
    <row r="25" spans="1:34" x14ac:dyDescent="0.25">
      <c r="B25" s="28" t="s">
        <v>89</v>
      </c>
      <c r="C25" s="3" t="s">
        <v>110</v>
      </c>
      <c r="D25" s="144" t="s">
        <v>108</v>
      </c>
      <c r="E25" s="143" t="s">
        <v>6</v>
      </c>
      <c r="F25" s="27">
        <v>63.85</v>
      </c>
      <c r="G25" s="4">
        <f>Composições!F35</f>
        <v>2.7999299999999998</v>
      </c>
      <c r="H25" s="26">
        <f>G25*1.2555</f>
        <v>3.515312115</v>
      </c>
      <c r="I25" s="60">
        <f>H25*F25</f>
        <v>224.45267854274999</v>
      </c>
    </row>
    <row r="26" spans="1:34" x14ac:dyDescent="0.25">
      <c r="B26" s="28" t="s">
        <v>85</v>
      </c>
      <c r="C26" s="3" t="s">
        <v>112</v>
      </c>
      <c r="D26" s="145" t="s">
        <v>151</v>
      </c>
      <c r="E26" s="143" t="s">
        <v>43</v>
      </c>
      <c r="F26" s="27">
        <v>1</v>
      </c>
      <c r="G26" s="4">
        <f>Composições!F38</f>
        <v>222.86865</v>
      </c>
      <c r="H26" s="26">
        <f>G26*1.2555</f>
        <v>279.81159007500003</v>
      </c>
      <c r="I26" s="60">
        <f>H26*F26</f>
        <v>279.81159007500003</v>
      </c>
    </row>
    <row r="27" spans="1:34" ht="27" x14ac:dyDescent="0.25">
      <c r="B27" s="28" t="s">
        <v>85</v>
      </c>
      <c r="C27" s="3">
        <v>97647</v>
      </c>
      <c r="D27" s="145" t="s">
        <v>77</v>
      </c>
      <c r="E27" s="143" t="s">
        <v>0</v>
      </c>
      <c r="F27" s="27">
        <v>134.38</v>
      </c>
      <c r="G27" s="4">
        <v>2.5499999999999998</v>
      </c>
      <c r="H27" s="26">
        <f>G27*1.2555</f>
        <v>3.2015249999999997</v>
      </c>
      <c r="I27" s="60">
        <f>H27*F27</f>
        <v>430.22092949999995</v>
      </c>
    </row>
    <row r="28" spans="1:34" ht="27" x14ac:dyDescent="0.25">
      <c r="B28" s="28" t="s">
        <v>90</v>
      </c>
      <c r="C28" s="118">
        <v>97640</v>
      </c>
      <c r="D28" s="145" t="s">
        <v>76</v>
      </c>
      <c r="E28" s="143" t="s">
        <v>0</v>
      </c>
      <c r="F28" s="27">
        <v>29.2</v>
      </c>
      <c r="G28" s="4">
        <v>1.1499999999999999</v>
      </c>
      <c r="H28" s="26">
        <f>G28*1.2555</f>
        <v>1.4438249999999999</v>
      </c>
      <c r="I28" s="60">
        <f>H28*F28</f>
        <v>42.159689999999998</v>
      </c>
    </row>
    <row r="29" spans="1:34" ht="40.5" x14ac:dyDescent="0.25">
      <c r="B29" s="28" t="s">
        <v>91</v>
      </c>
      <c r="C29" s="3">
        <v>94207</v>
      </c>
      <c r="D29" s="146" t="s">
        <v>119</v>
      </c>
      <c r="E29" s="143" t="s">
        <v>0</v>
      </c>
      <c r="F29" s="27">
        <v>134.38</v>
      </c>
      <c r="G29" s="4">
        <v>49.98</v>
      </c>
      <c r="H29" s="26">
        <f>G29*1.2555</f>
        <v>62.749890000000001</v>
      </c>
      <c r="I29" s="60">
        <f>H29*F29</f>
        <v>8432.3302182000007</v>
      </c>
    </row>
    <row r="30" spans="1:34" ht="33" customHeight="1" x14ac:dyDescent="0.25">
      <c r="B30" s="28" t="s">
        <v>92</v>
      </c>
      <c r="C30" s="147">
        <v>94228</v>
      </c>
      <c r="D30" s="29" t="s">
        <v>23</v>
      </c>
      <c r="E30" s="147" t="s">
        <v>6</v>
      </c>
      <c r="F30" s="25">
        <v>25.18</v>
      </c>
      <c r="G30" s="39">
        <v>80.239999999999995</v>
      </c>
      <c r="H30" s="26">
        <f t="shared" ref="H30:H33" si="2">G30*1.2555</f>
        <v>100.74132</v>
      </c>
      <c r="I30" s="60">
        <f t="shared" ref="I30:I33" si="3">H30*F30</f>
        <v>2536.6664375999999</v>
      </c>
    </row>
    <row r="31" spans="1:34" ht="30" x14ac:dyDescent="0.25">
      <c r="B31" s="28" t="s">
        <v>93</v>
      </c>
      <c r="C31" s="147">
        <v>94231</v>
      </c>
      <c r="D31" s="29" t="s">
        <v>24</v>
      </c>
      <c r="E31" s="147" t="s">
        <v>6</v>
      </c>
      <c r="F31" s="25">
        <v>63.85</v>
      </c>
      <c r="G31" s="39">
        <v>47.16</v>
      </c>
      <c r="H31" s="26">
        <f t="shared" si="2"/>
        <v>59.209379999999996</v>
      </c>
      <c r="I31" s="60">
        <f t="shared" si="3"/>
        <v>3780.5189129999999</v>
      </c>
    </row>
    <row r="32" spans="1:34" x14ac:dyDescent="0.25">
      <c r="B32" s="28" t="s">
        <v>94</v>
      </c>
      <c r="C32" s="147" t="s">
        <v>56</v>
      </c>
      <c r="D32" s="30" t="s">
        <v>30</v>
      </c>
      <c r="E32" s="147" t="s">
        <v>0</v>
      </c>
      <c r="F32" s="25">
        <v>80.94</v>
      </c>
      <c r="G32" s="39">
        <f>Composições!F6</f>
        <v>51.08</v>
      </c>
      <c r="H32" s="26">
        <f t="shared" si="2"/>
        <v>64.130939999999995</v>
      </c>
      <c r="I32" s="60">
        <f t="shared" si="3"/>
        <v>5190.7582835999992</v>
      </c>
    </row>
    <row r="33" spans="2:9" ht="30" x14ac:dyDescent="0.25">
      <c r="B33" s="28" t="s">
        <v>95</v>
      </c>
      <c r="C33" s="21">
        <v>96110</v>
      </c>
      <c r="D33" s="55" t="s">
        <v>25</v>
      </c>
      <c r="E33" s="59" t="s">
        <v>0</v>
      </c>
      <c r="F33" s="33">
        <v>29.2</v>
      </c>
      <c r="G33" s="40">
        <v>60.74</v>
      </c>
      <c r="H33" s="26">
        <f t="shared" si="2"/>
        <v>76.259070000000008</v>
      </c>
      <c r="I33" s="60">
        <f t="shared" si="3"/>
        <v>2226.7648440000003</v>
      </c>
    </row>
    <row r="34" spans="2:9" ht="15.75" x14ac:dyDescent="0.25">
      <c r="B34" s="37"/>
      <c r="C34" s="34"/>
      <c r="D34" s="34"/>
      <c r="E34" s="34"/>
      <c r="F34" s="34"/>
      <c r="G34" s="41" t="s">
        <v>1</v>
      </c>
      <c r="H34" s="36"/>
      <c r="I34" s="32">
        <f>SUM(I25:I33)</f>
        <v>23143.683584517752</v>
      </c>
    </row>
    <row r="35" spans="2:9" ht="15.75" x14ac:dyDescent="0.25">
      <c r="B35" s="105"/>
      <c r="C35" s="45"/>
      <c r="D35" s="45"/>
      <c r="E35" s="45"/>
      <c r="F35" s="45"/>
      <c r="G35" s="44"/>
      <c r="H35" s="46"/>
      <c r="I35" s="78"/>
    </row>
    <row r="36" spans="2:9" ht="15.75" x14ac:dyDescent="0.3">
      <c r="B36" s="56">
        <v>4</v>
      </c>
      <c r="C36" s="57"/>
      <c r="D36" s="64" t="s">
        <v>10</v>
      </c>
      <c r="E36" s="64"/>
      <c r="F36" s="64"/>
      <c r="G36" s="22"/>
      <c r="H36" s="64"/>
      <c r="I36" s="48"/>
    </row>
    <row r="37" spans="2:9" x14ac:dyDescent="0.25">
      <c r="B37" s="147" t="s">
        <v>96</v>
      </c>
      <c r="C37" s="147" t="s">
        <v>60</v>
      </c>
      <c r="D37" s="24" t="s">
        <v>19</v>
      </c>
      <c r="E37" s="147" t="s">
        <v>15</v>
      </c>
      <c r="F37" s="25">
        <v>2</v>
      </c>
      <c r="G37" s="39">
        <f>Composições!F16</f>
        <v>517.99800700000003</v>
      </c>
      <c r="H37" s="26">
        <f t="shared" ref="H37" si="4">G37*1.2555</f>
        <v>650.34649778850007</v>
      </c>
      <c r="I37" s="60">
        <f t="shared" ref="I37" si="5">H37*F37</f>
        <v>1300.6929955770001</v>
      </c>
    </row>
    <row r="38" spans="2:9" x14ac:dyDescent="0.25">
      <c r="B38" s="80"/>
      <c r="C38" s="81"/>
      <c r="D38" s="82"/>
      <c r="E38" s="81"/>
      <c r="F38" s="83"/>
      <c r="G38" s="84"/>
      <c r="H38" s="79"/>
      <c r="I38" s="85"/>
    </row>
    <row r="39" spans="2:9" ht="15.75" x14ac:dyDescent="0.25">
      <c r="B39" s="106"/>
      <c r="C39" s="107"/>
      <c r="D39" s="108"/>
      <c r="E39" s="107"/>
      <c r="F39" s="109"/>
      <c r="G39" s="41" t="s">
        <v>1</v>
      </c>
      <c r="H39" s="110"/>
      <c r="I39" s="32">
        <f>SUM(I37:I38)</f>
        <v>1300.6929955770001</v>
      </c>
    </row>
    <row r="40" spans="2:9" ht="15.75" x14ac:dyDescent="0.3">
      <c r="B40" s="56">
        <v>5</v>
      </c>
      <c r="C40" s="57"/>
      <c r="D40" s="64" t="s">
        <v>32</v>
      </c>
      <c r="E40" s="64"/>
      <c r="F40" s="64"/>
      <c r="G40" s="41"/>
      <c r="H40" s="64"/>
      <c r="I40" s="32"/>
    </row>
    <row r="41" spans="2:9" ht="45" x14ac:dyDescent="0.25">
      <c r="B41" s="147" t="s">
        <v>97</v>
      </c>
      <c r="C41" s="147" t="s">
        <v>55</v>
      </c>
      <c r="D41" s="24" t="s">
        <v>33</v>
      </c>
      <c r="E41" s="147" t="s">
        <v>15</v>
      </c>
      <c r="F41" s="25">
        <v>2</v>
      </c>
      <c r="G41" s="39">
        <f>Composições!F2</f>
        <v>24.464590999999999</v>
      </c>
      <c r="H41" s="26">
        <f t="shared" ref="H41:H42" si="6">G41*1.2555</f>
        <v>30.715294000499998</v>
      </c>
      <c r="I41" s="60">
        <f t="shared" ref="I41:I42" si="7">H41*F41</f>
        <v>61.430588000999997</v>
      </c>
    </row>
    <row r="42" spans="2:9" ht="30" x14ac:dyDescent="0.25">
      <c r="B42" s="147" t="s">
        <v>98</v>
      </c>
      <c r="C42" s="147" t="s">
        <v>152</v>
      </c>
      <c r="D42" s="24" t="s">
        <v>62</v>
      </c>
      <c r="E42" s="147" t="s">
        <v>15</v>
      </c>
      <c r="F42" s="25">
        <v>5</v>
      </c>
      <c r="G42" s="39">
        <f>Composições!F20</f>
        <v>219.10249999999999</v>
      </c>
      <c r="H42" s="26">
        <f t="shared" si="6"/>
        <v>275.08318874999998</v>
      </c>
      <c r="I42" s="60">
        <f t="shared" si="7"/>
        <v>1375.4159437499998</v>
      </c>
    </row>
    <row r="43" spans="2:9" ht="15.75" x14ac:dyDescent="0.25">
      <c r="B43" s="106"/>
      <c r="C43" s="107"/>
      <c r="D43" s="108"/>
      <c r="E43" s="107"/>
      <c r="F43" s="109"/>
      <c r="G43" s="41" t="s">
        <v>1</v>
      </c>
      <c r="H43" s="110"/>
      <c r="I43" s="32">
        <f>SUM(I41:I42)</f>
        <v>1436.8465317509997</v>
      </c>
    </row>
    <row r="44" spans="2:9" ht="18" customHeight="1" x14ac:dyDescent="0.3">
      <c r="B44" s="42">
        <v>6</v>
      </c>
      <c r="C44" s="69"/>
      <c r="D44" s="47" t="s">
        <v>11</v>
      </c>
      <c r="E44" s="47"/>
      <c r="F44" s="47"/>
      <c r="G44" s="47"/>
      <c r="H44" s="47"/>
      <c r="I44" s="48"/>
    </row>
    <row r="45" spans="2:9" x14ac:dyDescent="0.25">
      <c r="B45" s="43" t="s">
        <v>99</v>
      </c>
      <c r="C45" s="43" t="s">
        <v>82</v>
      </c>
      <c r="D45" s="58" t="s">
        <v>83</v>
      </c>
      <c r="E45" s="59" t="s">
        <v>0</v>
      </c>
      <c r="F45" s="31">
        <v>531.38</v>
      </c>
      <c r="G45" s="66">
        <f>Composições!F32</f>
        <v>4.9544999999999995</v>
      </c>
      <c r="H45" s="26">
        <f t="shared" ref="H45:H52" si="8">G45*1.2555</f>
        <v>6.2203747499999995</v>
      </c>
      <c r="I45" s="60">
        <f t="shared" ref="I45:I52" si="9">H45*F45</f>
        <v>3305.3827346549997</v>
      </c>
    </row>
    <row r="46" spans="2:9" ht="30" x14ac:dyDescent="0.25">
      <c r="B46" s="43" t="s">
        <v>100</v>
      </c>
      <c r="C46" s="43">
        <v>88485</v>
      </c>
      <c r="D46" s="58" t="s">
        <v>26</v>
      </c>
      <c r="E46" s="59" t="s">
        <v>0</v>
      </c>
      <c r="F46" s="31">
        <v>608.85299999999984</v>
      </c>
      <c r="G46" s="66">
        <v>1.68</v>
      </c>
      <c r="H46" s="26">
        <f t="shared" si="8"/>
        <v>2.1092400000000002</v>
      </c>
      <c r="I46" s="60">
        <f t="shared" si="9"/>
        <v>1284.2171017199998</v>
      </c>
    </row>
    <row r="47" spans="2:9" ht="30" x14ac:dyDescent="0.25">
      <c r="B47" s="43" t="s">
        <v>101</v>
      </c>
      <c r="C47" s="147">
        <v>88496</v>
      </c>
      <c r="D47" s="75" t="s">
        <v>27</v>
      </c>
      <c r="E47" s="59" t="s">
        <v>0</v>
      </c>
      <c r="F47" s="27">
        <v>29.2</v>
      </c>
      <c r="G47" s="39">
        <v>21.84</v>
      </c>
      <c r="H47" s="26">
        <f t="shared" si="8"/>
        <v>27.420120000000001</v>
      </c>
      <c r="I47" s="60">
        <f t="shared" si="9"/>
        <v>800.66750400000001</v>
      </c>
    </row>
    <row r="48" spans="2:9" ht="30" x14ac:dyDescent="0.25">
      <c r="B48" s="43" t="s">
        <v>102</v>
      </c>
      <c r="C48" s="147">
        <v>88497</v>
      </c>
      <c r="D48" s="75" t="s">
        <v>28</v>
      </c>
      <c r="E48" s="59" t="s">
        <v>0</v>
      </c>
      <c r="F48" s="27">
        <v>118.38400000000001</v>
      </c>
      <c r="G48" s="39">
        <v>12.3</v>
      </c>
      <c r="H48" s="26">
        <f t="shared" si="8"/>
        <v>15.442650000000002</v>
      </c>
      <c r="I48" s="60">
        <f t="shared" si="9"/>
        <v>1828.1626776000005</v>
      </c>
    </row>
    <row r="49" spans="2:9" ht="30" x14ac:dyDescent="0.25">
      <c r="B49" s="43" t="s">
        <v>103</v>
      </c>
      <c r="C49" s="147">
        <v>95305</v>
      </c>
      <c r="D49" s="73" t="s">
        <v>29</v>
      </c>
      <c r="E49" s="5" t="s">
        <v>0</v>
      </c>
      <c r="F49" s="27">
        <v>413.61599999999999</v>
      </c>
      <c r="G49" s="6">
        <v>13.79</v>
      </c>
      <c r="H49" s="26">
        <f t="shared" si="8"/>
        <v>17.313344999999998</v>
      </c>
      <c r="I49" s="60">
        <f t="shared" si="9"/>
        <v>7161.076505519999</v>
      </c>
    </row>
    <row r="50" spans="2:9" ht="30" x14ac:dyDescent="0.25">
      <c r="B50" s="43" t="s">
        <v>104</v>
      </c>
      <c r="C50" s="147" t="s">
        <v>17</v>
      </c>
      <c r="D50" s="73" t="s">
        <v>20</v>
      </c>
      <c r="E50" s="147" t="s">
        <v>0</v>
      </c>
      <c r="F50" s="27">
        <v>118.38400000000001</v>
      </c>
      <c r="G50" s="39">
        <f>Composições!F24</f>
        <v>11.72</v>
      </c>
      <c r="H50" s="26">
        <f t="shared" si="8"/>
        <v>14.714460000000001</v>
      </c>
      <c r="I50" s="60">
        <f t="shared" si="9"/>
        <v>1741.9566326400004</v>
      </c>
    </row>
    <row r="51" spans="2:9" ht="30" x14ac:dyDescent="0.25">
      <c r="B51" s="43" t="s">
        <v>105</v>
      </c>
      <c r="C51" s="147">
        <v>88488</v>
      </c>
      <c r="D51" s="75" t="s">
        <v>156</v>
      </c>
      <c r="E51" s="59" t="s">
        <v>0</v>
      </c>
      <c r="F51" s="27">
        <v>29.2</v>
      </c>
      <c r="G51" s="39">
        <v>14.73</v>
      </c>
      <c r="H51" s="26">
        <f t="shared" si="8"/>
        <v>18.493515000000002</v>
      </c>
      <c r="I51" s="60">
        <f t="shared" si="9"/>
        <v>540.01063800000009</v>
      </c>
    </row>
    <row r="52" spans="2:9" ht="30" x14ac:dyDescent="0.25">
      <c r="B52" s="43" t="s">
        <v>106</v>
      </c>
      <c r="C52" s="147" t="s">
        <v>18</v>
      </c>
      <c r="D52" s="116" t="s">
        <v>69</v>
      </c>
      <c r="E52" s="147" t="s">
        <v>0</v>
      </c>
      <c r="F52" s="27">
        <v>243.53620000000004</v>
      </c>
      <c r="G52" s="39">
        <f>Composições!F28</f>
        <v>12.619944444444442</v>
      </c>
      <c r="H52" s="26">
        <f t="shared" si="8"/>
        <v>15.844340249999998</v>
      </c>
      <c r="I52" s="60">
        <f t="shared" si="9"/>
        <v>3858.67041599205</v>
      </c>
    </row>
    <row r="53" spans="2:9" ht="15.75" x14ac:dyDescent="0.25">
      <c r="B53" s="37"/>
      <c r="C53" s="34"/>
      <c r="D53" s="34"/>
      <c r="E53" s="34"/>
      <c r="F53" s="34"/>
      <c r="G53" s="35" t="s">
        <v>1</v>
      </c>
      <c r="H53" s="36"/>
      <c r="I53" s="32">
        <f>SUM(I45:I52)</f>
        <v>20520.144210127051</v>
      </c>
    </row>
    <row r="54" spans="2:9" ht="15.75" x14ac:dyDescent="0.25">
      <c r="B54" s="37"/>
      <c r="C54" s="34"/>
      <c r="D54" s="34"/>
      <c r="E54" s="34"/>
      <c r="F54" s="34"/>
      <c r="G54" s="35" t="s">
        <v>1</v>
      </c>
      <c r="H54" s="36"/>
      <c r="I54" s="32">
        <f>SUM(I53,I43,I39,I34,I22,I17,I11)</f>
        <v>55442.527141972809</v>
      </c>
    </row>
    <row r="55" spans="2:9" ht="15.75" thickBot="1" x14ac:dyDescent="0.3">
      <c r="B55" s="7"/>
      <c r="C55" s="7"/>
      <c r="D55" s="16"/>
      <c r="E55" s="17"/>
      <c r="F55" s="17"/>
      <c r="G55" s="38"/>
      <c r="H55" s="18"/>
      <c r="I55" s="18"/>
    </row>
    <row r="56" spans="2:9" ht="21.75" thickBot="1" x14ac:dyDescent="0.3">
      <c r="B56" s="70"/>
      <c r="C56" s="71"/>
      <c r="D56" s="72" t="s">
        <v>21</v>
      </c>
      <c r="E56" s="71"/>
      <c r="F56" s="71"/>
      <c r="G56" s="71"/>
      <c r="H56" s="68"/>
      <c r="I56" s="76">
        <f>I54</f>
        <v>55442.527141972809</v>
      </c>
    </row>
    <row r="61" spans="2:9" x14ac:dyDescent="0.25">
      <c r="I61" s="77">
        <f>I56-I58+1</f>
        <v>55443.527141972809</v>
      </c>
    </row>
    <row r="63" spans="2:9" x14ac:dyDescent="0.25">
      <c r="F63" s="74"/>
    </row>
  </sheetData>
  <mergeCells count="4">
    <mergeCell ref="B2:G5"/>
    <mergeCell ref="I2:I3"/>
    <mergeCell ref="J2:J3"/>
    <mergeCell ref="I4:I5"/>
  </mergeCells>
  <printOptions horizontalCentered="1" verticalCentered="1"/>
  <pageMargins left="0.23622047244094491" right="0.23622047244094491" top="0.2" bottom="0.16" header="0.15" footer="0.16"/>
  <pageSetup paperSize="9" scale="55" fitToWidth="0" orientation="landscape" r:id="rId1"/>
  <headerFooter scaleWithDoc="0"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H63"/>
  <sheetViews>
    <sheetView zoomScale="55" zoomScaleNormal="55" workbookViewId="0">
      <selection activeCell="I56" sqref="I56"/>
    </sheetView>
  </sheetViews>
  <sheetFormatPr defaultColWidth="9.140625" defaultRowHeight="15" x14ac:dyDescent="0.25"/>
  <cols>
    <col min="1" max="1" width="4.85546875" style="7" customWidth="1"/>
    <col min="2" max="2" width="7.140625" style="8" customWidth="1"/>
    <col min="3" max="3" width="17.42578125" style="8" customWidth="1"/>
    <col min="4" max="4" width="97.5703125" style="9" customWidth="1"/>
    <col min="5" max="5" width="9.140625" style="8" customWidth="1"/>
    <col min="6" max="6" width="9.5703125" style="8" customWidth="1"/>
    <col min="7" max="7" width="15.42578125" style="65" customWidth="1"/>
    <col min="8" max="8" width="15.85546875" style="10" customWidth="1"/>
    <col min="9" max="9" width="31.140625" style="10" customWidth="1"/>
    <col min="10" max="10" width="1.140625" style="7" customWidth="1"/>
    <col min="11" max="11" width="21.85546875" style="8" customWidth="1"/>
    <col min="12" max="16384" width="9.140625" style="8"/>
  </cols>
  <sheetData>
    <row r="1" spans="1:34" ht="15.75" thickBot="1" x14ac:dyDescent="0.3"/>
    <row r="2" spans="1:34" ht="15" customHeight="1" x14ac:dyDescent="0.25">
      <c r="B2" s="321" t="s">
        <v>71</v>
      </c>
      <c r="C2" s="322"/>
      <c r="D2" s="322"/>
      <c r="E2" s="322"/>
      <c r="F2" s="322"/>
      <c r="G2" s="322"/>
      <c r="H2" s="11"/>
      <c r="I2" s="327" t="s">
        <v>22</v>
      </c>
      <c r="J2" s="329"/>
    </row>
    <row r="3" spans="1:34" ht="23.25" customHeight="1" thickBot="1" x14ac:dyDescent="0.3">
      <c r="B3" s="323"/>
      <c r="C3" s="324"/>
      <c r="D3" s="324"/>
      <c r="E3" s="324"/>
      <c r="F3" s="324"/>
      <c r="G3" s="324"/>
      <c r="H3" s="12"/>
      <c r="I3" s="328"/>
      <c r="J3" s="329"/>
    </row>
    <row r="4" spans="1:34" ht="15" customHeight="1" x14ac:dyDescent="0.25">
      <c r="B4" s="323"/>
      <c r="C4" s="324"/>
      <c r="D4" s="324"/>
      <c r="E4" s="324"/>
      <c r="F4" s="324"/>
      <c r="G4" s="324"/>
      <c r="H4" s="12"/>
      <c r="I4" s="330" t="s">
        <v>154</v>
      </c>
      <c r="J4" s="13">
        <v>0.24510000000000001</v>
      </c>
    </row>
    <row r="5" spans="1:34" ht="33" customHeight="1" thickBot="1" x14ac:dyDescent="0.3">
      <c r="B5" s="325"/>
      <c r="C5" s="326"/>
      <c r="D5" s="326"/>
      <c r="E5" s="326"/>
      <c r="F5" s="326"/>
      <c r="G5" s="326"/>
      <c r="H5" s="14"/>
      <c r="I5" s="331"/>
      <c r="J5" s="15"/>
    </row>
    <row r="6" spans="1:34" ht="6" customHeight="1" thickBot="1" x14ac:dyDescent="0.3">
      <c r="B6" s="7"/>
      <c r="C6" s="7"/>
      <c r="D6" s="16"/>
      <c r="E6" s="17"/>
      <c r="F6" s="17"/>
      <c r="G6" s="38"/>
      <c r="H6" s="18"/>
      <c r="I6" s="18"/>
    </row>
    <row r="7" spans="1:34" ht="45.75" customHeight="1" thickBot="1" x14ac:dyDescent="0.3">
      <c r="B7" s="49" t="s">
        <v>2</v>
      </c>
      <c r="C7" s="49" t="s">
        <v>8</v>
      </c>
      <c r="D7" s="50" t="s">
        <v>3</v>
      </c>
      <c r="E7" s="51" t="s">
        <v>4</v>
      </c>
      <c r="F7" s="51" t="s">
        <v>79</v>
      </c>
      <c r="G7" s="52" t="s">
        <v>84</v>
      </c>
      <c r="H7" s="53" t="s">
        <v>31</v>
      </c>
      <c r="I7" s="54" t="s">
        <v>5</v>
      </c>
      <c r="J7" s="19"/>
    </row>
    <row r="8" spans="1:34" ht="15.75" x14ac:dyDescent="0.3">
      <c r="B8" s="23">
        <v>1</v>
      </c>
      <c r="C8" s="42"/>
      <c r="D8" s="61" t="s">
        <v>72</v>
      </c>
      <c r="E8" s="47"/>
      <c r="F8" s="47"/>
      <c r="G8" s="67"/>
      <c r="H8" s="62"/>
      <c r="I8" s="63"/>
    </row>
    <row r="9" spans="1:34" x14ac:dyDescent="0.25">
      <c r="B9" s="28" t="s">
        <v>86</v>
      </c>
      <c r="C9" s="5">
        <v>2707</v>
      </c>
      <c r="D9" s="142" t="s">
        <v>73</v>
      </c>
      <c r="E9" s="1" t="s">
        <v>39</v>
      </c>
      <c r="F9" s="27">
        <v>24</v>
      </c>
      <c r="G9" s="4">
        <v>103.04</v>
      </c>
      <c r="H9" s="26">
        <f>G9*1.2555</f>
        <v>129.36672000000002</v>
      </c>
      <c r="I9" s="60">
        <f>H9*F9</f>
        <v>3104.8012800000006</v>
      </c>
      <c r="K9" s="8" t="s">
        <v>74</v>
      </c>
    </row>
    <row r="10" spans="1:34" x14ac:dyDescent="0.25">
      <c r="B10" s="28" t="s">
        <v>87</v>
      </c>
      <c r="C10" s="141" t="s">
        <v>81</v>
      </c>
      <c r="D10" s="140" t="s">
        <v>80</v>
      </c>
      <c r="E10" s="1" t="s">
        <v>39</v>
      </c>
      <c r="F10" s="27">
        <v>84</v>
      </c>
      <c r="G10" s="4">
        <v>23.11</v>
      </c>
      <c r="H10" s="26">
        <f>G10*1.2555</f>
        <v>29.014605</v>
      </c>
      <c r="I10" s="60">
        <f>H10*F10</f>
        <v>2437.2268199999999</v>
      </c>
      <c r="K10" s="8" t="s">
        <v>75</v>
      </c>
    </row>
    <row r="11" spans="1:34" s="119" customFormat="1" ht="15.75" x14ac:dyDescent="0.25">
      <c r="A11" s="7"/>
      <c r="B11" s="120"/>
      <c r="C11" s="121"/>
      <c r="D11" s="122"/>
      <c r="E11" s="123"/>
      <c r="F11" s="109"/>
      <c r="G11" s="41" t="s">
        <v>1</v>
      </c>
      <c r="H11" s="32"/>
      <c r="I11" s="32">
        <f>SUM(I9:I10)</f>
        <v>5542.0281000000004</v>
      </c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</row>
    <row r="12" spans="1:34" s="7" customFormat="1" ht="15.75" x14ac:dyDescent="0.25">
      <c r="B12" s="147"/>
      <c r="C12" s="130"/>
      <c r="D12" s="131"/>
      <c r="E12" s="132"/>
      <c r="F12" s="83"/>
      <c r="G12" s="196"/>
      <c r="H12" s="133"/>
      <c r="I12" s="133"/>
    </row>
    <row r="13" spans="1:34" s="221" customFormat="1" ht="13.5" x14ac:dyDescent="0.25">
      <c r="B13" s="222" t="s">
        <v>131</v>
      </c>
      <c r="C13" s="197"/>
      <c r="D13" s="148" t="s">
        <v>150</v>
      </c>
      <c r="E13" s="198"/>
      <c r="F13" s="197"/>
      <c r="G13" s="199"/>
      <c r="H13" s="199"/>
      <c r="I13" s="200"/>
    </row>
    <row r="14" spans="1:34" s="221" customFormat="1" ht="17.25" customHeight="1" x14ac:dyDescent="0.25">
      <c r="B14" s="223" t="s">
        <v>89</v>
      </c>
      <c r="C14" s="201" t="s">
        <v>148</v>
      </c>
      <c r="D14" s="202" t="s">
        <v>134</v>
      </c>
      <c r="E14" s="203" t="s">
        <v>43</v>
      </c>
      <c r="F14" s="204">
        <v>1</v>
      </c>
      <c r="G14" s="205">
        <f>Composições!F52</f>
        <v>457.40999999999997</v>
      </c>
      <c r="H14" s="205">
        <f t="shared" ref="H14:H16" si="0">G14*1.255</f>
        <v>574.04954999999995</v>
      </c>
      <c r="I14" s="6">
        <f t="shared" ref="I14:I16" si="1">TRUNC(H14*F14,2)</f>
        <v>574.04</v>
      </c>
    </row>
    <row r="15" spans="1:34" s="221" customFormat="1" ht="27" x14ac:dyDescent="0.25">
      <c r="B15" s="223" t="s">
        <v>85</v>
      </c>
      <c r="C15" s="206" t="s">
        <v>149</v>
      </c>
      <c r="D15" s="202" t="s">
        <v>135</v>
      </c>
      <c r="E15" s="206" t="s">
        <v>0</v>
      </c>
      <c r="F15" s="207">
        <v>1</v>
      </c>
      <c r="G15" s="208">
        <f>Composições!F57</f>
        <v>317.11270000000002</v>
      </c>
      <c r="H15" s="205">
        <f t="shared" si="0"/>
        <v>397.97643849999997</v>
      </c>
      <c r="I15" s="6">
        <f t="shared" si="1"/>
        <v>397.97</v>
      </c>
    </row>
    <row r="16" spans="1:34" s="221" customFormat="1" ht="15" customHeight="1" x14ac:dyDescent="0.25">
      <c r="B16" s="223" t="s">
        <v>90</v>
      </c>
      <c r="C16" s="206" t="s">
        <v>132</v>
      </c>
      <c r="D16" s="202" t="s">
        <v>133</v>
      </c>
      <c r="E16" s="206" t="s">
        <v>43</v>
      </c>
      <c r="F16" s="207">
        <v>2</v>
      </c>
      <c r="G16" s="208">
        <v>250</v>
      </c>
      <c r="H16" s="205">
        <f t="shared" si="0"/>
        <v>313.75</v>
      </c>
      <c r="I16" s="6">
        <f t="shared" si="1"/>
        <v>627.5</v>
      </c>
    </row>
    <row r="17" spans="1:34" s="221" customFormat="1" ht="15" customHeight="1" x14ac:dyDescent="0.25">
      <c r="B17" s="224"/>
      <c r="C17" s="209"/>
      <c r="D17" s="210"/>
      <c r="E17" s="211"/>
      <c r="F17" s="212"/>
      <c r="G17" s="225" t="s">
        <v>1</v>
      </c>
      <c r="H17" s="213"/>
      <c r="I17" s="226">
        <f>SUM(I14:I16)</f>
        <v>1599.51</v>
      </c>
    </row>
    <row r="18" spans="1:34" s="221" customFormat="1" ht="15" customHeight="1" x14ac:dyDescent="0.25">
      <c r="B18" s="223"/>
      <c r="C18" s="214"/>
      <c r="D18" s="215"/>
      <c r="E18" s="216"/>
      <c r="F18" s="217"/>
      <c r="G18" s="218"/>
      <c r="H18" s="219"/>
      <c r="I18" s="220"/>
    </row>
    <row r="19" spans="1:34" s="221" customFormat="1" ht="13.5" x14ac:dyDescent="0.25">
      <c r="A19" s="227"/>
      <c r="B19" s="228">
        <v>2</v>
      </c>
      <c r="C19" s="229"/>
      <c r="D19" s="230" t="s">
        <v>120</v>
      </c>
      <c r="E19" s="231"/>
      <c r="F19" s="231"/>
      <c r="G19" s="232"/>
      <c r="H19" s="233"/>
      <c r="I19" s="234"/>
      <c r="J19" s="227"/>
      <c r="K19" s="227"/>
      <c r="L19" s="227"/>
      <c r="M19" s="227"/>
      <c r="N19" s="227"/>
      <c r="O19" s="227"/>
      <c r="P19" s="227"/>
      <c r="Q19" s="227"/>
      <c r="R19" s="227"/>
      <c r="S19" s="227"/>
      <c r="T19" s="227"/>
      <c r="U19" s="227"/>
      <c r="V19" s="227"/>
      <c r="W19" s="227"/>
      <c r="X19" s="227"/>
      <c r="Y19" s="227"/>
      <c r="Z19" s="227"/>
      <c r="AA19" s="227"/>
      <c r="AB19" s="227"/>
      <c r="AC19" s="227"/>
      <c r="AD19" s="227"/>
      <c r="AE19" s="227"/>
      <c r="AF19" s="227"/>
      <c r="AG19" s="227"/>
      <c r="AH19" s="227"/>
    </row>
    <row r="20" spans="1:34" s="221" customFormat="1" ht="13.5" x14ac:dyDescent="0.25">
      <c r="A20" s="227"/>
      <c r="B20" s="206" t="s">
        <v>88</v>
      </c>
      <c r="C20" s="143" t="s">
        <v>129</v>
      </c>
      <c r="D20" s="145" t="s">
        <v>121</v>
      </c>
      <c r="E20" s="143" t="s">
        <v>43</v>
      </c>
      <c r="F20" s="235">
        <v>1</v>
      </c>
      <c r="G20" s="4">
        <f>Composições!F44</f>
        <v>756.52</v>
      </c>
      <c r="H20" s="236">
        <f>G20*1.2555</f>
        <v>949.81086000000005</v>
      </c>
      <c r="I20" s="237">
        <f>H20*F20</f>
        <v>949.81086000000005</v>
      </c>
      <c r="J20" s="227"/>
      <c r="K20" s="227"/>
      <c r="L20" s="227"/>
      <c r="M20" s="227"/>
      <c r="N20" s="227"/>
      <c r="O20" s="227"/>
      <c r="P20" s="227"/>
      <c r="Q20" s="227"/>
      <c r="R20" s="227"/>
      <c r="S20" s="227"/>
      <c r="T20" s="227"/>
      <c r="U20" s="227"/>
      <c r="V20" s="227"/>
      <c r="W20" s="227"/>
      <c r="X20" s="227"/>
      <c r="Y20" s="227"/>
      <c r="Z20" s="227"/>
      <c r="AA20" s="227"/>
      <c r="AB20" s="227"/>
      <c r="AC20" s="227"/>
      <c r="AD20" s="227"/>
      <c r="AE20" s="227"/>
      <c r="AF20" s="227"/>
      <c r="AG20" s="227"/>
      <c r="AH20" s="227"/>
    </row>
    <row r="21" spans="1:34" s="221" customFormat="1" ht="13.5" x14ac:dyDescent="0.25">
      <c r="A21" s="227"/>
      <c r="B21" s="206" t="s">
        <v>128</v>
      </c>
      <c r="C21" s="184" t="s">
        <v>130</v>
      </c>
      <c r="D21" s="145" t="s">
        <v>124</v>
      </c>
      <c r="E21" s="143" t="s">
        <v>43</v>
      </c>
      <c r="F21" s="235">
        <v>1</v>
      </c>
      <c r="G21" s="4">
        <f>Composições!F48</f>
        <v>756.52</v>
      </c>
      <c r="H21" s="236">
        <f>G21*1.2555</f>
        <v>949.81086000000005</v>
      </c>
      <c r="I21" s="237">
        <f>H21*F21</f>
        <v>949.81086000000005</v>
      </c>
      <c r="J21" s="227"/>
      <c r="K21" s="227"/>
      <c r="L21" s="227"/>
      <c r="M21" s="227"/>
      <c r="N21" s="227"/>
      <c r="O21" s="227"/>
      <c r="P21" s="227"/>
      <c r="Q21" s="227"/>
      <c r="R21" s="227"/>
      <c r="S21" s="227"/>
      <c r="T21" s="227"/>
      <c r="U21" s="227"/>
      <c r="V21" s="227"/>
      <c r="W21" s="227"/>
      <c r="X21" s="227"/>
      <c r="Y21" s="227"/>
      <c r="Z21" s="227"/>
      <c r="AA21" s="227"/>
      <c r="AB21" s="227"/>
      <c r="AC21" s="227"/>
      <c r="AD21" s="227"/>
      <c r="AE21" s="227"/>
      <c r="AF21" s="227"/>
      <c r="AG21" s="227"/>
      <c r="AH21" s="227"/>
    </row>
    <row r="22" spans="1:34" s="242" customFormat="1" ht="13.5" x14ac:dyDescent="0.25">
      <c r="A22" s="227"/>
      <c r="B22" s="238"/>
      <c r="C22" s="121"/>
      <c r="D22" s="128"/>
      <c r="E22" s="129"/>
      <c r="F22" s="239"/>
      <c r="G22" s="240" t="s">
        <v>1</v>
      </c>
      <c r="H22" s="241"/>
      <c r="I22" s="226">
        <f>SUM(I20:I21)</f>
        <v>1899.6217200000001</v>
      </c>
      <c r="J22" s="227"/>
      <c r="K22" s="227"/>
      <c r="L22" s="227"/>
      <c r="M22" s="227"/>
      <c r="N22" s="227"/>
      <c r="O22" s="227"/>
      <c r="P22" s="227"/>
      <c r="Q22" s="227"/>
      <c r="R22" s="227"/>
      <c r="S22" s="227"/>
      <c r="T22" s="227"/>
      <c r="U22" s="227"/>
      <c r="V22" s="227"/>
      <c r="W22" s="227"/>
      <c r="X22" s="227"/>
      <c r="Y22" s="227"/>
      <c r="Z22" s="227"/>
      <c r="AA22" s="227"/>
      <c r="AB22" s="227"/>
      <c r="AC22" s="227"/>
      <c r="AD22" s="227"/>
      <c r="AE22" s="227"/>
      <c r="AF22" s="227"/>
      <c r="AG22" s="227"/>
      <c r="AH22" s="227"/>
    </row>
    <row r="23" spans="1:34" s="7" customFormat="1" ht="15.75" x14ac:dyDescent="0.25">
      <c r="B23" s="20"/>
      <c r="C23" s="130"/>
      <c r="D23" s="134"/>
      <c r="E23" s="135"/>
      <c r="F23" s="136"/>
      <c r="G23" s="137"/>
      <c r="H23" s="138"/>
      <c r="I23" s="139"/>
    </row>
    <row r="24" spans="1:34" ht="15.75" x14ac:dyDescent="0.3">
      <c r="B24" s="23">
        <v>3</v>
      </c>
      <c r="C24" s="42"/>
      <c r="D24" s="125" t="s">
        <v>9</v>
      </c>
      <c r="E24" s="124"/>
      <c r="F24" s="124"/>
      <c r="G24" s="126"/>
      <c r="H24" s="127"/>
      <c r="I24" s="117"/>
    </row>
    <row r="25" spans="1:34" x14ac:dyDescent="0.25">
      <c r="B25" s="28" t="s">
        <v>89</v>
      </c>
      <c r="C25" s="3" t="s">
        <v>110</v>
      </c>
      <c r="D25" s="144" t="s">
        <v>108</v>
      </c>
      <c r="E25" s="1" t="s">
        <v>6</v>
      </c>
      <c r="F25" s="27">
        <v>63.85</v>
      </c>
      <c r="G25" s="4">
        <f>Composições!F35</f>
        <v>2.7999299999999998</v>
      </c>
      <c r="H25" s="26">
        <f>G25*1.2555</f>
        <v>3.515312115</v>
      </c>
      <c r="I25" s="60">
        <f>H25*F25</f>
        <v>224.45267854274999</v>
      </c>
    </row>
    <row r="26" spans="1:34" x14ac:dyDescent="0.25">
      <c r="B26" s="28" t="s">
        <v>85</v>
      </c>
      <c r="C26" s="3" t="s">
        <v>112</v>
      </c>
      <c r="D26" s="145" t="s">
        <v>151</v>
      </c>
      <c r="E26" s="143" t="s">
        <v>43</v>
      </c>
      <c r="F26" s="27">
        <v>1</v>
      </c>
      <c r="G26" s="4">
        <f>Composições!F38</f>
        <v>222.86865</v>
      </c>
      <c r="H26" s="26">
        <f>G26*1.2555</f>
        <v>279.81159007500003</v>
      </c>
      <c r="I26" s="60">
        <f>H26*F26</f>
        <v>279.81159007500003</v>
      </c>
    </row>
    <row r="27" spans="1:34" ht="27" x14ac:dyDescent="0.25">
      <c r="B27" s="28" t="s">
        <v>85</v>
      </c>
      <c r="C27" s="3">
        <v>97647</v>
      </c>
      <c r="D27" s="2" t="s">
        <v>77</v>
      </c>
      <c r="E27" s="1" t="s">
        <v>0</v>
      </c>
      <c r="F27" s="27">
        <v>134.38</v>
      </c>
      <c r="G27" s="4">
        <v>2.5499999999999998</v>
      </c>
      <c r="H27" s="26">
        <f>G27*1.2555</f>
        <v>3.2015249999999997</v>
      </c>
      <c r="I27" s="60">
        <f>H27*F27</f>
        <v>430.22092949999995</v>
      </c>
    </row>
    <row r="28" spans="1:34" ht="27" x14ac:dyDescent="0.25">
      <c r="B28" s="28" t="s">
        <v>90</v>
      </c>
      <c r="C28" s="118">
        <v>97640</v>
      </c>
      <c r="D28" s="2" t="s">
        <v>76</v>
      </c>
      <c r="E28" s="1" t="s">
        <v>0</v>
      </c>
      <c r="F28" s="27">
        <v>29.2</v>
      </c>
      <c r="G28" s="4">
        <v>1.1499999999999999</v>
      </c>
      <c r="H28" s="26">
        <f>G28*1.2555</f>
        <v>1.4438249999999999</v>
      </c>
      <c r="I28" s="60">
        <f>H28*F28</f>
        <v>42.159689999999998</v>
      </c>
    </row>
    <row r="29" spans="1:34" ht="40.5" x14ac:dyDescent="0.25">
      <c r="B29" s="28" t="s">
        <v>91</v>
      </c>
      <c r="C29" s="3">
        <v>94207</v>
      </c>
      <c r="D29" s="146" t="s">
        <v>119</v>
      </c>
      <c r="E29" s="143" t="s">
        <v>0</v>
      </c>
      <c r="F29" s="27">
        <v>134.38</v>
      </c>
      <c r="G29" s="4">
        <v>49.98</v>
      </c>
      <c r="H29" s="26">
        <f>G29*1.2555</f>
        <v>62.749890000000001</v>
      </c>
      <c r="I29" s="60">
        <f>H29*F29</f>
        <v>8432.3302182000007</v>
      </c>
    </row>
    <row r="30" spans="1:34" ht="33" customHeight="1" x14ac:dyDescent="0.25">
      <c r="B30" s="28" t="s">
        <v>92</v>
      </c>
      <c r="C30" s="20">
        <v>94228</v>
      </c>
      <c r="D30" s="29" t="s">
        <v>23</v>
      </c>
      <c r="E30" s="20" t="s">
        <v>6</v>
      </c>
      <c r="F30" s="25">
        <v>25.18</v>
      </c>
      <c r="G30" s="39">
        <v>80.239999999999995</v>
      </c>
      <c r="H30" s="26">
        <f t="shared" ref="H30:H33" si="2">G30*1.2555</f>
        <v>100.74132</v>
      </c>
      <c r="I30" s="60">
        <f t="shared" ref="I30:I33" si="3">H30*F30</f>
        <v>2536.6664375999999</v>
      </c>
    </row>
    <row r="31" spans="1:34" ht="30" x14ac:dyDescent="0.25">
      <c r="B31" s="28" t="s">
        <v>93</v>
      </c>
      <c r="C31" s="20">
        <v>94231</v>
      </c>
      <c r="D31" s="29" t="s">
        <v>24</v>
      </c>
      <c r="E31" s="20" t="s">
        <v>6</v>
      </c>
      <c r="F31" s="25">
        <v>63.85</v>
      </c>
      <c r="G31" s="39">
        <v>47.16</v>
      </c>
      <c r="H31" s="26">
        <f t="shared" si="2"/>
        <v>59.209379999999996</v>
      </c>
      <c r="I31" s="60">
        <f t="shared" si="3"/>
        <v>3780.5189129999999</v>
      </c>
    </row>
    <row r="32" spans="1:34" x14ac:dyDescent="0.25">
      <c r="B32" s="28" t="s">
        <v>94</v>
      </c>
      <c r="C32" s="20" t="s">
        <v>56</v>
      </c>
      <c r="D32" s="30" t="s">
        <v>30</v>
      </c>
      <c r="E32" s="20" t="s">
        <v>0</v>
      </c>
      <c r="F32" s="25">
        <v>80.94</v>
      </c>
      <c r="G32" s="39">
        <f>Composições!F6</f>
        <v>51.08</v>
      </c>
      <c r="H32" s="26">
        <f t="shared" si="2"/>
        <v>64.130939999999995</v>
      </c>
      <c r="I32" s="60">
        <f t="shared" si="3"/>
        <v>5190.7582835999992</v>
      </c>
    </row>
    <row r="33" spans="2:9" ht="30" x14ac:dyDescent="0.25">
      <c r="B33" s="28" t="s">
        <v>95</v>
      </c>
      <c r="C33" s="21">
        <v>96110</v>
      </c>
      <c r="D33" s="55" t="s">
        <v>25</v>
      </c>
      <c r="E33" s="59" t="s">
        <v>0</v>
      </c>
      <c r="F33" s="33">
        <v>29.2</v>
      </c>
      <c r="G33" s="40">
        <v>60.74</v>
      </c>
      <c r="H33" s="26">
        <f t="shared" si="2"/>
        <v>76.259070000000008</v>
      </c>
      <c r="I33" s="60">
        <f t="shared" si="3"/>
        <v>2226.7648440000003</v>
      </c>
    </row>
    <row r="34" spans="2:9" ht="15.75" x14ac:dyDescent="0.25">
      <c r="B34" s="37"/>
      <c r="C34" s="34"/>
      <c r="D34" s="34"/>
      <c r="E34" s="34"/>
      <c r="F34" s="34"/>
      <c r="G34" s="41" t="s">
        <v>1</v>
      </c>
      <c r="H34" s="36"/>
      <c r="I34" s="32">
        <f>SUM(I25:I33)</f>
        <v>23143.683584517752</v>
      </c>
    </row>
    <row r="35" spans="2:9" ht="15.75" x14ac:dyDescent="0.25">
      <c r="B35" s="105"/>
      <c r="C35" s="45"/>
      <c r="D35" s="45"/>
      <c r="E35" s="45"/>
      <c r="F35" s="45"/>
      <c r="G35" s="44"/>
      <c r="H35" s="46"/>
      <c r="I35" s="78"/>
    </row>
    <row r="36" spans="2:9" ht="15.75" x14ac:dyDescent="0.3">
      <c r="B36" s="56">
        <v>4</v>
      </c>
      <c r="C36" s="57"/>
      <c r="D36" s="64" t="s">
        <v>10</v>
      </c>
      <c r="E36" s="64"/>
      <c r="F36" s="64"/>
      <c r="G36" s="22"/>
      <c r="H36" s="64"/>
      <c r="I36" s="48"/>
    </row>
    <row r="37" spans="2:9" x14ac:dyDescent="0.25">
      <c r="B37" s="20" t="s">
        <v>96</v>
      </c>
      <c r="C37" s="20" t="s">
        <v>60</v>
      </c>
      <c r="D37" s="24" t="s">
        <v>19</v>
      </c>
      <c r="E37" s="20" t="s">
        <v>15</v>
      </c>
      <c r="F37" s="25">
        <v>2</v>
      </c>
      <c r="G37" s="39">
        <f>Composições!F16</f>
        <v>517.99800700000003</v>
      </c>
      <c r="H37" s="26">
        <f t="shared" ref="H37" si="4">G37*1.2555</f>
        <v>650.34649778850007</v>
      </c>
      <c r="I37" s="60">
        <f t="shared" ref="I37" si="5">H37*F37</f>
        <v>1300.6929955770001</v>
      </c>
    </row>
    <row r="38" spans="2:9" x14ac:dyDescent="0.25">
      <c r="B38" s="80"/>
      <c r="C38" s="81"/>
      <c r="D38" s="82"/>
      <c r="E38" s="81"/>
      <c r="F38" s="83"/>
      <c r="G38" s="84"/>
      <c r="H38" s="79"/>
      <c r="I38" s="85"/>
    </row>
    <row r="39" spans="2:9" ht="15.75" x14ac:dyDescent="0.25">
      <c r="B39" s="106"/>
      <c r="C39" s="107"/>
      <c r="D39" s="108"/>
      <c r="E39" s="107"/>
      <c r="F39" s="109"/>
      <c r="G39" s="41" t="s">
        <v>1</v>
      </c>
      <c r="H39" s="110"/>
      <c r="I39" s="32">
        <f>SUM(I37:I38)</f>
        <v>1300.6929955770001</v>
      </c>
    </row>
    <row r="40" spans="2:9" ht="15.75" x14ac:dyDescent="0.3">
      <c r="B40" s="56">
        <v>5</v>
      </c>
      <c r="C40" s="57"/>
      <c r="D40" s="64" t="s">
        <v>32</v>
      </c>
      <c r="E40" s="64"/>
      <c r="F40" s="64"/>
      <c r="G40" s="41"/>
      <c r="H40" s="64"/>
      <c r="I40" s="32"/>
    </row>
    <row r="41" spans="2:9" ht="45" x14ac:dyDescent="0.25">
      <c r="B41" s="20" t="s">
        <v>97</v>
      </c>
      <c r="C41" s="20" t="s">
        <v>55</v>
      </c>
      <c r="D41" s="24" t="s">
        <v>33</v>
      </c>
      <c r="E41" s="20" t="s">
        <v>15</v>
      </c>
      <c r="F41" s="25">
        <v>2</v>
      </c>
      <c r="G41" s="39">
        <f>Composições!F2</f>
        <v>24.464590999999999</v>
      </c>
      <c r="H41" s="26">
        <f t="shared" ref="H41:H42" si="6">G41*1.2555</f>
        <v>30.715294000499998</v>
      </c>
      <c r="I41" s="60">
        <f t="shared" ref="I41:I42" si="7">H41*F41</f>
        <v>61.430588000999997</v>
      </c>
    </row>
    <row r="42" spans="2:9" ht="30" x14ac:dyDescent="0.25">
      <c r="B42" s="20" t="s">
        <v>98</v>
      </c>
      <c r="C42" s="20" t="s">
        <v>152</v>
      </c>
      <c r="D42" s="24" t="s">
        <v>62</v>
      </c>
      <c r="E42" s="20" t="s">
        <v>15</v>
      </c>
      <c r="F42" s="25">
        <v>5</v>
      </c>
      <c r="G42" s="39">
        <f>Composições!F20</f>
        <v>219.10249999999999</v>
      </c>
      <c r="H42" s="26">
        <f t="shared" si="6"/>
        <v>275.08318874999998</v>
      </c>
      <c r="I42" s="60">
        <f t="shared" si="7"/>
        <v>1375.4159437499998</v>
      </c>
    </row>
    <row r="43" spans="2:9" ht="15.75" x14ac:dyDescent="0.25">
      <c r="B43" s="106"/>
      <c r="C43" s="107"/>
      <c r="D43" s="108"/>
      <c r="E43" s="107"/>
      <c r="F43" s="109"/>
      <c r="G43" s="41" t="s">
        <v>1</v>
      </c>
      <c r="H43" s="110"/>
      <c r="I43" s="32">
        <f>SUM(I41:I42)</f>
        <v>1436.8465317509997</v>
      </c>
    </row>
    <row r="44" spans="2:9" ht="18" customHeight="1" x14ac:dyDescent="0.3">
      <c r="B44" s="42">
        <v>6</v>
      </c>
      <c r="C44" s="69"/>
      <c r="D44" s="47" t="s">
        <v>11</v>
      </c>
      <c r="E44" s="47"/>
      <c r="F44" s="47"/>
      <c r="G44" s="47"/>
      <c r="H44" s="47"/>
      <c r="I44" s="48"/>
    </row>
    <row r="45" spans="2:9" x14ac:dyDescent="0.25">
      <c r="B45" s="43" t="s">
        <v>99</v>
      </c>
      <c r="C45" s="43" t="s">
        <v>82</v>
      </c>
      <c r="D45" s="58" t="s">
        <v>83</v>
      </c>
      <c r="E45" s="59" t="s">
        <v>0</v>
      </c>
      <c r="F45" s="31">
        <v>531.38</v>
      </c>
      <c r="G45" s="66">
        <f>Composições!F32</f>
        <v>4.9544999999999995</v>
      </c>
      <c r="H45" s="26">
        <f t="shared" ref="H45:H52" si="8">G45*1.2555</f>
        <v>6.2203747499999995</v>
      </c>
      <c r="I45" s="60">
        <f t="shared" ref="I45" si="9">H45*F45</f>
        <v>3305.3827346549997</v>
      </c>
    </row>
    <row r="46" spans="2:9" x14ac:dyDescent="0.25">
      <c r="B46" s="43" t="s">
        <v>100</v>
      </c>
      <c r="C46" s="43">
        <v>88485</v>
      </c>
      <c r="D46" s="58" t="s">
        <v>26</v>
      </c>
      <c r="E46" s="59" t="s">
        <v>0</v>
      </c>
      <c r="F46" s="31">
        <v>608.85299999999984</v>
      </c>
      <c r="G46" s="66">
        <v>1.68</v>
      </c>
      <c r="H46" s="26">
        <f t="shared" si="8"/>
        <v>2.1092400000000002</v>
      </c>
      <c r="I46" s="60">
        <f t="shared" ref="I46:I52" si="10">H46*F46</f>
        <v>1284.2171017199998</v>
      </c>
    </row>
    <row r="47" spans="2:9" x14ac:dyDescent="0.25">
      <c r="B47" s="43" t="s">
        <v>101</v>
      </c>
      <c r="C47" s="20">
        <v>88496</v>
      </c>
      <c r="D47" s="75" t="s">
        <v>27</v>
      </c>
      <c r="E47" s="59" t="s">
        <v>0</v>
      </c>
      <c r="F47" s="27">
        <v>29.2</v>
      </c>
      <c r="G47" s="39">
        <v>21.84</v>
      </c>
      <c r="H47" s="26">
        <f t="shared" si="8"/>
        <v>27.420120000000001</v>
      </c>
      <c r="I47" s="60">
        <f t="shared" si="10"/>
        <v>800.66750400000001</v>
      </c>
    </row>
    <row r="48" spans="2:9" ht="30" x14ac:dyDescent="0.25">
      <c r="B48" s="43" t="s">
        <v>102</v>
      </c>
      <c r="C48" s="20">
        <v>88497</v>
      </c>
      <c r="D48" s="75" t="s">
        <v>28</v>
      </c>
      <c r="E48" s="59" t="s">
        <v>0</v>
      </c>
      <c r="F48" s="27">
        <v>118.38400000000001</v>
      </c>
      <c r="G48" s="39">
        <v>12.3</v>
      </c>
      <c r="H48" s="26">
        <f t="shared" si="8"/>
        <v>15.442650000000002</v>
      </c>
      <c r="I48" s="60">
        <f t="shared" si="10"/>
        <v>1828.1626776000005</v>
      </c>
    </row>
    <row r="49" spans="2:9" x14ac:dyDescent="0.25">
      <c r="B49" s="43" t="s">
        <v>103</v>
      </c>
      <c r="C49" s="20">
        <v>95305</v>
      </c>
      <c r="D49" s="73" t="s">
        <v>29</v>
      </c>
      <c r="E49" s="5" t="s">
        <v>0</v>
      </c>
      <c r="F49" s="27">
        <v>413.61599999999999</v>
      </c>
      <c r="G49" s="6">
        <v>13.79</v>
      </c>
      <c r="H49" s="26">
        <f t="shared" si="8"/>
        <v>17.313344999999998</v>
      </c>
      <c r="I49" s="60">
        <f t="shared" si="10"/>
        <v>7161.076505519999</v>
      </c>
    </row>
    <row r="50" spans="2:9" ht="30" x14ac:dyDescent="0.25">
      <c r="B50" s="43" t="s">
        <v>104</v>
      </c>
      <c r="C50" s="20" t="s">
        <v>17</v>
      </c>
      <c r="D50" s="73" t="s">
        <v>20</v>
      </c>
      <c r="E50" s="20" t="s">
        <v>0</v>
      </c>
      <c r="F50" s="27">
        <v>118.38400000000001</v>
      </c>
      <c r="G50" s="39">
        <f>Composições!F24</f>
        <v>11.72</v>
      </c>
      <c r="H50" s="26">
        <f t="shared" si="8"/>
        <v>14.714460000000001</v>
      </c>
      <c r="I50" s="60">
        <f t="shared" si="10"/>
        <v>1741.9566326400004</v>
      </c>
    </row>
    <row r="51" spans="2:9" ht="30" x14ac:dyDescent="0.25">
      <c r="B51" s="43" t="s">
        <v>105</v>
      </c>
      <c r="C51" s="20">
        <v>88488</v>
      </c>
      <c r="D51" s="75" t="s">
        <v>156</v>
      </c>
      <c r="E51" s="59" t="s">
        <v>0</v>
      </c>
      <c r="F51" s="27">
        <v>29.2</v>
      </c>
      <c r="G51" s="39">
        <v>14.73</v>
      </c>
      <c r="H51" s="26">
        <f t="shared" si="8"/>
        <v>18.493515000000002</v>
      </c>
      <c r="I51" s="60">
        <f t="shared" si="10"/>
        <v>540.01063800000009</v>
      </c>
    </row>
    <row r="52" spans="2:9" ht="30" x14ac:dyDescent="0.25">
      <c r="B52" s="43" t="s">
        <v>106</v>
      </c>
      <c r="C52" s="20" t="s">
        <v>18</v>
      </c>
      <c r="D52" s="116" t="s">
        <v>69</v>
      </c>
      <c r="E52" s="20" t="s">
        <v>0</v>
      </c>
      <c r="F52" s="27">
        <v>243.53620000000004</v>
      </c>
      <c r="G52" s="39">
        <f>Composições!F28</f>
        <v>12.619944444444442</v>
      </c>
      <c r="H52" s="26">
        <f t="shared" si="8"/>
        <v>15.844340249999998</v>
      </c>
      <c r="I52" s="60">
        <f t="shared" si="10"/>
        <v>3858.67041599205</v>
      </c>
    </row>
    <row r="53" spans="2:9" ht="15.75" x14ac:dyDescent="0.25">
      <c r="B53" s="37"/>
      <c r="C53" s="34"/>
      <c r="D53" s="34"/>
      <c r="E53" s="34"/>
      <c r="F53" s="34"/>
      <c r="G53" s="35" t="s">
        <v>1</v>
      </c>
      <c r="H53" s="36"/>
      <c r="I53" s="32">
        <f>SUM(I45:I52)</f>
        <v>20520.144210127051</v>
      </c>
    </row>
    <row r="54" spans="2:9" ht="15.75" x14ac:dyDescent="0.25">
      <c r="B54" s="37"/>
      <c r="C54" s="34"/>
      <c r="D54" s="34"/>
      <c r="E54" s="34"/>
      <c r="F54" s="34"/>
      <c r="G54" s="35" t="s">
        <v>1</v>
      </c>
      <c r="H54" s="36"/>
      <c r="I54" s="32">
        <f>SUM(I53,I43,I39,I34,I22,I17,I11)</f>
        <v>55442.527141972809</v>
      </c>
    </row>
    <row r="55" spans="2:9" ht="15.75" thickBot="1" x14ac:dyDescent="0.3">
      <c r="B55" s="7"/>
      <c r="C55" s="7"/>
      <c r="D55" s="16"/>
      <c r="E55" s="17"/>
      <c r="F55" s="17"/>
      <c r="G55" s="38"/>
      <c r="H55" s="18"/>
      <c r="I55" s="18"/>
    </row>
    <row r="56" spans="2:9" ht="21.75" thickBot="1" x14ac:dyDescent="0.3">
      <c r="B56" s="70"/>
      <c r="C56" s="71"/>
      <c r="D56" s="72" t="s">
        <v>21</v>
      </c>
      <c r="E56" s="71"/>
      <c r="F56" s="71"/>
      <c r="G56" s="71"/>
      <c r="H56" s="68"/>
      <c r="I56" s="76">
        <f>I54</f>
        <v>55442.527141972809</v>
      </c>
    </row>
    <row r="61" spans="2:9" x14ac:dyDescent="0.25">
      <c r="I61" s="77">
        <f>I56-I58+1</f>
        <v>55443.527141972809</v>
      </c>
    </row>
    <row r="63" spans="2:9" x14ac:dyDescent="0.25">
      <c r="F63" s="74"/>
    </row>
  </sheetData>
  <mergeCells count="4">
    <mergeCell ref="B2:G5"/>
    <mergeCell ref="I2:I3"/>
    <mergeCell ref="J2:J3"/>
    <mergeCell ref="I4:I5"/>
  </mergeCells>
  <printOptions horizontalCentered="1" verticalCentered="1"/>
  <pageMargins left="0.23622047244094491" right="0.23622047244094491" top="0.2" bottom="0.16" header="0.15" footer="0.16"/>
  <pageSetup paperSize="9" scale="55" fitToWidth="0" orientation="landscape" r:id="rId1"/>
  <headerFooter scaleWithDoc="0"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5"/>
  <sheetViews>
    <sheetView topLeftCell="A19" zoomScale="80" zoomScaleNormal="80" workbookViewId="0">
      <selection activeCell="E65" sqref="E65"/>
    </sheetView>
  </sheetViews>
  <sheetFormatPr defaultRowHeight="15" x14ac:dyDescent="0.25"/>
  <cols>
    <col min="1" max="1" width="17.140625" customWidth="1"/>
    <col min="2" max="2" width="92.5703125" customWidth="1"/>
    <col min="3" max="3" width="8.5703125" bestFit="1" customWidth="1"/>
    <col min="4" max="4" width="19.5703125" customWidth="1"/>
    <col min="5" max="5" width="14" customWidth="1"/>
    <col min="6" max="6" width="14.140625" customWidth="1"/>
  </cols>
  <sheetData>
    <row r="1" spans="1:11" s="91" customFormat="1" ht="15.75" x14ac:dyDescent="0.25">
      <c r="A1" s="86" t="s">
        <v>8</v>
      </c>
      <c r="B1" s="87" t="s">
        <v>34</v>
      </c>
      <c r="C1" s="92" t="s">
        <v>35</v>
      </c>
      <c r="D1" s="88" t="s">
        <v>36</v>
      </c>
      <c r="E1" s="89" t="s">
        <v>37</v>
      </c>
      <c r="F1" s="89" t="s">
        <v>38</v>
      </c>
      <c r="G1" s="90"/>
      <c r="H1" s="90"/>
      <c r="I1" s="90"/>
      <c r="J1" s="90"/>
      <c r="K1" s="90"/>
    </row>
    <row r="2" spans="1:11" s="91" customFormat="1" ht="31.5" x14ac:dyDescent="0.25">
      <c r="A2" s="86" t="s">
        <v>13</v>
      </c>
      <c r="B2" s="87" t="s">
        <v>40</v>
      </c>
      <c r="C2" s="86"/>
      <c r="D2" s="88"/>
      <c r="E2" s="89"/>
      <c r="F2" s="89">
        <f>SUM(F3,F4,F5)</f>
        <v>24.464590999999999</v>
      </c>
      <c r="G2" s="90"/>
      <c r="H2" s="90"/>
      <c r="I2" s="90"/>
      <c r="J2" s="90"/>
      <c r="K2" s="90"/>
    </row>
    <row r="3" spans="1:11" s="91" customFormat="1" ht="15.75" x14ac:dyDescent="0.25">
      <c r="A3" s="93">
        <v>39385</v>
      </c>
      <c r="B3" s="103" t="s">
        <v>61</v>
      </c>
      <c r="C3" s="93" t="s">
        <v>43</v>
      </c>
      <c r="D3" s="96">
        <v>1</v>
      </c>
      <c r="E3" s="97">
        <v>16.45</v>
      </c>
      <c r="F3" s="97">
        <f>D3*E3</f>
        <v>16.45</v>
      </c>
      <c r="G3" s="90"/>
      <c r="H3" s="90"/>
      <c r="I3" s="90"/>
      <c r="J3" s="90"/>
      <c r="K3" s="90"/>
    </row>
    <row r="4" spans="1:11" s="91" customFormat="1" ht="15.75" x14ac:dyDescent="0.25">
      <c r="A4" s="93">
        <v>88247</v>
      </c>
      <c r="B4" s="94" t="s">
        <v>41</v>
      </c>
      <c r="C4" s="95" t="s">
        <v>39</v>
      </c>
      <c r="D4" s="96">
        <v>0.22309999999999999</v>
      </c>
      <c r="E4" s="97">
        <v>15.61</v>
      </c>
      <c r="F4" s="97">
        <f>D4*E4</f>
        <v>3.4825909999999998</v>
      </c>
      <c r="G4" s="90"/>
      <c r="H4" s="90"/>
      <c r="I4" s="90"/>
      <c r="J4" s="90"/>
      <c r="K4" s="90"/>
    </row>
    <row r="5" spans="1:11" s="91" customFormat="1" ht="15.75" x14ac:dyDescent="0.25">
      <c r="A5" s="93">
        <v>88264</v>
      </c>
      <c r="B5" s="94" t="s">
        <v>42</v>
      </c>
      <c r="C5" s="95" t="s">
        <v>39</v>
      </c>
      <c r="D5" s="96">
        <v>0.22</v>
      </c>
      <c r="E5" s="97">
        <v>20.6</v>
      </c>
      <c r="F5" s="97">
        <f t="shared" ref="F5" si="0">D5*E5</f>
        <v>4.532</v>
      </c>
      <c r="G5" s="90"/>
      <c r="H5" s="90"/>
      <c r="I5" s="90"/>
      <c r="J5" s="90"/>
      <c r="K5" s="90"/>
    </row>
    <row r="6" spans="1:11" s="91" customFormat="1" ht="31.5" x14ac:dyDescent="0.25">
      <c r="A6" s="86" t="s">
        <v>14</v>
      </c>
      <c r="B6" s="98" t="s">
        <v>44</v>
      </c>
      <c r="C6" s="99" t="s">
        <v>6</v>
      </c>
      <c r="D6" s="100"/>
      <c r="E6" s="101"/>
      <c r="F6" s="101">
        <f>SUM(F7:F15)</f>
        <v>51.08</v>
      </c>
      <c r="G6" s="90"/>
      <c r="H6" s="90"/>
      <c r="I6" s="90"/>
      <c r="J6" s="90"/>
      <c r="K6" s="90"/>
    </row>
    <row r="7" spans="1:11" s="91" customFormat="1" ht="15.75" x14ac:dyDescent="0.25">
      <c r="A7" s="93">
        <v>142</v>
      </c>
      <c r="B7" s="94" t="s">
        <v>45</v>
      </c>
      <c r="C7" s="95" t="s">
        <v>46</v>
      </c>
      <c r="D7" s="96">
        <v>0.19800000000000001</v>
      </c>
      <c r="E7" s="97">
        <v>25.89</v>
      </c>
      <c r="F7" s="102">
        <f t="shared" ref="F7:F15" si="1">TRUNC(E7*D7,2)</f>
        <v>5.12</v>
      </c>
      <c r="G7" s="90"/>
      <c r="H7" s="90"/>
      <c r="I7" s="90"/>
      <c r="J7" s="90"/>
      <c r="K7" s="90"/>
    </row>
    <row r="8" spans="1:11" s="91" customFormat="1" ht="15.75" x14ac:dyDescent="0.25">
      <c r="A8" s="93">
        <v>5061</v>
      </c>
      <c r="B8" s="94" t="s">
        <v>47</v>
      </c>
      <c r="C8" s="95" t="s">
        <v>7</v>
      </c>
      <c r="D8" s="96">
        <v>6.0000000000000001E-3</v>
      </c>
      <c r="E8" s="102">
        <v>23</v>
      </c>
      <c r="F8" s="102">
        <f t="shared" si="1"/>
        <v>0.13</v>
      </c>
      <c r="G8" s="90"/>
      <c r="H8" s="90"/>
      <c r="I8" s="90"/>
      <c r="J8" s="90"/>
      <c r="K8" s="90"/>
    </row>
    <row r="9" spans="1:11" s="91" customFormat="1" ht="15.75" x14ac:dyDescent="0.25">
      <c r="A9" s="93">
        <v>5104</v>
      </c>
      <c r="B9" s="94" t="s">
        <v>48</v>
      </c>
      <c r="C9" s="95" t="s">
        <v>7</v>
      </c>
      <c r="D9" s="96">
        <v>0.06</v>
      </c>
      <c r="E9" s="102">
        <v>66.540000000000006</v>
      </c>
      <c r="F9" s="102">
        <f t="shared" si="1"/>
        <v>3.99</v>
      </c>
      <c r="G9" s="90"/>
      <c r="H9" s="90"/>
      <c r="I9" s="90"/>
      <c r="J9" s="90"/>
      <c r="K9" s="90"/>
    </row>
    <row r="10" spans="1:11" s="91" customFormat="1" ht="15.75" x14ac:dyDescent="0.25">
      <c r="A10" s="93">
        <v>13388</v>
      </c>
      <c r="B10" s="94" t="s">
        <v>49</v>
      </c>
      <c r="C10" s="95" t="s">
        <v>7</v>
      </c>
      <c r="D10" s="96">
        <v>4.4999999999999998E-2</v>
      </c>
      <c r="E10" s="102">
        <v>125.11</v>
      </c>
      <c r="F10" s="102">
        <f t="shared" si="1"/>
        <v>5.62</v>
      </c>
      <c r="G10" s="90"/>
      <c r="H10" s="90"/>
      <c r="I10" s="90"/>
      <c r="J10" s="90"/>
      <c r="K10" s="90"/>
    </row>
    <row r="11" spans="1:11" s="91" customFormat="1" ht="31.5" x14ac:dyDescent="0.25">
      <c r="A11" s="93">
        <v>40873</v>
      </c>
      <c r="B11" s="94" t="s">
        <v>50</v>
      </c>
      <c r="C11" s="95" t="s">
        <v>6</v>
      </c>
      <c r="D11" s="96">
        <v>1.05</v>
      </c>
      <c r="E11" s="102">
        <v>28.73</v>
      </c>
      <c r="F11" s="102">
        <f t="shared" si="1"/>
        <v>30.16</v>
      </c>
      <c r="G11" s="90"/>
      <c r="H11" s="90"/>
      <c r="I11" s="90"/>
      <c r="J11" s="90"/>
      <c r="K11" s="90"/>
    </row>
    <row r="12" spans="1:11" s="91" customFormat="1" ht="15.75" x14ac:dyDescent="0.25">
      <c r="A12" s="93">
        <v>88316</v>
      </c>
      <c r="B12" s="94" t="s">
        <v>51</v>
      </c>
      <c r="C12" s="95" t="s">
        <v>39</v>
      </c>
      <c r="D12" s="96">
        <v>0.20699999999999999</v>
      </c>
      <c r="E12" s="97">
        <v>15.65</v>
      </c>
      <c r="F12" s="102">
        <f t="shared" si="1"/>
        <v>3.23</v>
      </c>
      <c r="G12" s="90"/>
      <c r="H12" s="90"/>
      <c r="I12" s="90"/>
      <c r="J12" s="90"/>
      <c r="K12" s="90"/>
    </row>
    <row r="13" spans="1:11" s="91" customFormat="1" ht="15.75" x14ac:dyDescent="0.25">
      <c r="A13" s="93">
        <v>88323</v>
      </c>
      <c r="B13" s="94" t="s">
        <v>52</v>
      </c>
      <c r="C13" s="95" t="s">
        <v>39</v>
      </c>
      <c r="D13" s="96">
        <v>0.112</v>
      </c>
      <c r="E13" s="102">
        <v>21.12</v>
      </c>
      <c r="F13" s="102">
        <f t="shared" si="1"/>
        <v>2.36</v>
      </c>
      <c r="G13" s="90"/>
      <c r="H13" s="90"/>
      <c r="I13" s="90"/>
      <c r="J13" s="90"/>
      <c r="K13" s="90"/>
    </row>
    <row r="14" spans="1:11" s="91" customFormat="1" ht="31.5" x14ac:dyDescent="0.25">
      <c r="A14" s="93">
        <v>93281</v>
      </c>
      <c r="B14" s="94" t="s">
        <v>53</v>
      </c>
      <c r="C14" s="95" t="s">
        <v>12</v>
      </c>
      <c r="D14" s="96">
        <v>1.32E-2</v>
      </c>
      <c r="E14" s="102">
        <v>15.79</v>
      </c>
      <c r="F14" s="102">
        <f t="shared" si="1"/>
        <v>0.2</v>
      </c>
      <c r="G14" s="90"/>
      <c r="H14" s="90"/>
      <c r="I14" s="90"/>
      <c r="J14" s="90"/>
      <c r="K14" s="90"/>
    </row>
    <row r="15" spans="1:11" s="91" customFormat="1" ht="31.5" x14ac:dyDescent="0.25">
      <c r="A15" s="93">
        <v>93282</v>
      </c>
      <c r="B15" s="94" t="s">
        <v>53</v>
      </c>
      <c r="C15" s="95" t="s">
        <v>54</v>
      </c>
      <c r="D15" s="96">
        <v>1.83E-2</v>
      </c>
      <c r="E15" s="102">
        <v>14.78</v>
      </c>
      <c r="F15" s="102">
        <f t="shared" si="1"/>
        <v>0.27</v>
      </c>
      <c r="G15" s="90"/>
      <c r="H15" s="90"/>
      <c r="I15" s="90"/>
      <c r="J15" s="90"/>
      <c r="K15" s="90"/>
    </row>
    <row r="16" spans="1:11" s="91" customFormat="1" ht="15.75" x14ac:dyDescent="0.25">
      <c r="A16" s="86" t="s">
        <v>153</v>
      </c>
      <c r="B16" s="87" t="s">
        <v>19</v>
      </c>
      <c r="C16" s="86"/>
      <c r="D16" s="88"/>
      <c r="E16" s="89"/>
      <c r="F16" s="89">
        <f>SUM(F17:F19)</f>
        <v>517.99800700000003</v>
      </c>
      <c r="G16" s="90"/>
      <c r="H16" s="90"/>
      <c r="I16" s="90"/>
      <c r="J16" s="90"/>
      <c r="K16" s="90"/>
    </row>
    <row r="17" spans="1:11" s="91" customFormat="1" ht="15.75" x14ac:dyDescent="0.25">
      <c r="A17" s="93">
        <v>142</v>
      </c>
      <c r="B17" s="94" t="s">
        <v>45</v>
      </c>
      <c r="C17" s="95" t="s">
        <v>46</v>
      </c>
      <c r="D17" s="96">
        <v>0.88290000000000002</v>
      </c>
      <c r="E17" s="97">
        <v>25.89</v>
      </c>
      <c r="F17" s="102">
        <f>D17*E17</f>
        <v>22.858281000000002</v>
      </c>
      <c r="G17" s="90"/>
      <c r="H17" s="90"/>
      <c r="I17" s="90"/>
      <c r="J17" s="90"/>
      <c r="K17" s="90"/>
    </row>
    <row r="18" spans="1:11" s="91" customFormat="1" ht="31.5" x14ac:dyDescent="0.25">
      <c r="A18" s="93">
        <v>91341</v>
      </c>
      <c r="B18" s="94" t="s">
        <v>57</v>
      </c>
      <c r="C18" s="95" t="s">
        <v>58</v>
      </c>
      <c r="D18" s="96">
        <v>0.96</v>
      </c>
      <c r="E18" s="102">
        <v>512.71</v>
      </c>
      <c r="F18" s="102">
        <f t="shared" ref="F18" si="2">D18*E18</f>
        <v>492.20160000000004</v>
      </c>
      <c r="G18" s="90"/>
      <c r="H18" s="90"/>
      <c r="I18" s="90"/>
      <c r="J18" s="90"/>
      <c r="K18" s="90"/>
    </row>
    <row r="19" spans="1:11" s="91" customFormat="1" ht="31.5" x14ac:dyDescent="0.25">
      <c r="A19" s="93">
        <v>7568</v>
      </c>
      <c r="B19" s="94" t="s">
        <v>59</v>
      </c>
      <c r="C19" s="95" t="s">
        <v>43</v>
      </c>
      <c r="D19" s="96">
        <v>4.8166000000000002</v>
      </c>
      <c r="E19" s="102">
        <v>0.61</v>
      </c>
      <c r="F19" s="102">
        <f>D19*E19</f>
        <v>2.938126</v>
      </c>
      <c r="G19" s="90"/>
      <c r="H19" s="90"/>
      <c r="I19" s="90"/>
      <c r="J19" s="90"/>
      <c r="K19" s="90"/>
    </row>
    <row r="20" spans="1:11" s="91" customFormat="1" ht="15.75" x14ac:dyDescent="0.25">
      <c r="A20" s="86" t="s">
        <v>16</v>
      </c>
      <c r="B20" s="87" t="s">
        <v>63</v>
      </c>
      <c r="C20" s="86"/>
      <c r="D20" s="88"/>
      <c r="E20" s="89"/>
      <c r="F20" s="89">
        <f>SUM(F21,F22,F23)</f>
        <v>219.10249999999999</v>
      </c>
      <c r="G20" s="90"/>
      <c r="H20" s="90"/>
      <c r="I20" s="90"/>
      <c r="J20" s="90"/>
      <c r="K20" s="90"/>
    </row>
    <row r="21" spans="1:11" s="91" customFormat="1" ht="15.75" x14ac:dyDescent="0.25">
      <c r="A21" s="95">
        <v>39391</v>
      </c>
      <c r="B21" s="104" t="s">
        <v>64</v>
      </c>
      <c r="C21" s="93" t="s">
        <v>43</v>
      </c>
      <c r="D21" s="96">
        <v>5</v>
      </c>
      <c r="E21" s="97">
        <v>42.01</v>
      </c>
      <c r="F21" s="97">
        <f>D21*E21</f>
        <v>210.04999999999998</v>
      </c>
      <c r="G21" s="90"/>
      <c r="H21" s="90"/>
      <c r="I21" s="90"/>
      <c r="J21" s="90"/>
      <c r="K21" s="90"/>
    </row>
    <row r="22" spans="1:11" s="91" customFormat="1" ht="15.75" x14ac:dyDescent="0.25">
      <c r="A22" s="93">
        <v>88247</v>
      </c>
      <c r="B22" s="94" t="s">
        <v>41</v>
      </c>
      <c r="C22" s="95" t="s">
        <v>39</v>
      </c>
      <c r="D22" s="96">
        <v>0.25</v>
      </c>
      <c r="E22" s="97">
        <v>15.61</v>
      </c>
      <c r="F22" s="97">
        <f>D22*E22</f>
        <v>3.9024999999999999</v>
      </c>
      <c r="G22" s="90"/>
      <c r="H22" s="90"/>
      <c r="I22" s="90"/>
      <c r="J22" s="90"/>
      <c r="K22" s="90"/>
    </row>
    <row r="23" spans="1:11" s="91" customFormat="1" ht="15.75" x14ac:dyDescent="0.25">
      <c r="A23" s="93">
        <v>88264</v>
      </c>
      <c r="B23" s="94" t="s">
        <v>42</v>
      </c>
      <c r="C23" s="95" t="s">
        <v>39</v>
      </c>
      <c r="D23" s="96">
        <v>0.25</v>
      </c>
      <c r="E23" s="97">
        <v>20.6</v>
      </c>
      <c r="F23" s="97">
        <f t="shared" ref="F23" si="3">D23*E23</f>
        <v>5.15</v>
      </c>
      <c r="G23" s="90"/>
      <c r="H23" s="90"/>
      <c r="I23" s="90"/>
      <c r="J23" s="90"/>
      <c r="K23" s="90"/>
    </row>
    <row r="24" spans="1:11" s="91" customFormat="1" ht="31.5" x14ac:dyDescent="0.25">
      <c r="A24" s="111" t="s">
        <v>17</v>
      </c>
      <c r="B24" s="112" t="s">
        <v>20</v>
      </c>
      <c r="C24" s="113" t="s">
        <v>0</v>
      </c>
      <c r="D24" s="114"/>
      <c r="E24" s="115"/>
      <c r="F24" s="101">
        <f>SUM(F25:F27)</f>
        <v>11.72</v>
      </c>
      <c r="G24" s="90"/>
      <c r="H24" s="90"/>
      <c r="I24" s="90"/>
      <c r="J24" s="90"/>
      <c r="K24" s="90"/>
    </row>
    <row r="25" spans="1:11" s="91" customFormat="1" ht="15.75" x14ac:dyDescent="0.25">
      <c r="A25" s="95" t="s">
        <v>65</v>
      </c>
      <c r="B25" s="94" t="s">
        <v>66</v>
      </c>
      <c r="C25" s="95" t="s">
        <v>67</v>
      </c>
      <c r="D25" s="96">
        <v>0.2</v>
      </c>
      <c r="E25" s="102">
        <f>608/18</f>
        <v>33.777777777777779</v>
      </c>
      <c r="F25" s="102">
        <f t="shared" ref="F25:F27" si="4">TRUNC(E25*D25,2)</f>
        <v>6.75</v>
      </c>
      <c r="G25" s="90"/>
      <c r="H25" s="90"/>
      <c r="I25" s="90"/>
      <c r="J25" s="90"/>
      <c r="K25" s="90"/>
    </row>
    <row r="26" spans="1:11" s="91" customFormat="1" ht="15.75" x14ac:dyDescent="0.25">
      <c r="A26" s="93">
        <v>88310</v>
      </c>
      <c r="B26" s="94" t="s">
        <v>68</v>
      </c>
      <c r="C26" s="95" t="s">
        <v>39</v>
      </c>
      <c r="D26" s="96">
        <v>0.20100000000000001</v>
      </c>
      <c r="E26" s="102">
        <v>20.86</v>
      </c>
      <c r="F26" s="102">
        <f t="shared" si="4"/>
        <v>4.1900000000000004</v>
      </c>
      <c r="G26" s="90"/>
      <c r="H26" s="90"/>
      <c r="I26" s="90"/>
      <c r="J26" s="90"/>
      <c r="K26" s="90"/>
    </row>
    <row r="27" spans="1:11" s="91" customFormat="1" ht="15.75" x14ac:dyDescent="0.25">
      <c r="A27" s="93">
        <v>88316</v>
      </c>
      <c r="B27" s="94" t="s">
        <v>51</v>
      </c>
      <c r="C27" s="95" t="s">
        <v>39</v>
      </c>
      <c r="D27" s="96">
        <v>0.05</v>
      </c>
      <c r="E27" s="97">
        <v>15.65</v>
      </c>
      <c r="F27" s="102">
        <f t="shared" si="4"/>
        <v>0.78</v>
      </c>
      <c r="G27" s="90"/>
      <c r="H27" s="90"/>
      <c r="I27" s="90"/>
      <c r="J27" s="90"/>
      <c r="K27" s="90"/>
    </row>
    <row r="28" spans="1:11" s="91" customFormat="1" ht="31.5" x14ac:dyDescent="0.25">
      <c r="A28" s="111" t="s">
        <v>18</v>
      </c>
      <c r="B28" s="87" t="s">
        <v>69</v>
      </c>
      <c r="C28" s="86"/>
      <c r="D28" s="88"/>
      <c r="E28" s="89"/>
      <c r="F28" s="89">
        <f>SUM(F29:F31)</f>
        <v>12.619944444444442</v>
      </c>
      <c r="G28" s="90"/>
      <c r="H28" s="90"/>
      <c r="I28" s="90"/>
      <c r="J28" s="90"/>
      <c r="K28" s="90"/>
    </row>
    <row r="29" spans="1:11" s="91" customFormat="1" ht="15.75" x14ac:dyDescent="0.25">
      <c r="A29" s="93">
        <v>88310</v>
      </c>
      <c r="B29" s="94" t="s">
        <v>68</v>
      </c>
      <c r="C29" s="95" t="s">
        <v>39</v>
      </c>
      <c r="D29" s="96">
        <v>0.2</v>
      </c>
      <c r="E29" s="102">
        <v>20.86</v>
      </c>
      <c r="F29" s="102">
        <f t="shared" ref="F29:F31" si="5">D29*E29</f>
        <v>4.1719999999999997</v>
      </c>
      <c r="G29" s="90"/>
      <c r="H29" s="90"/>
      <c r="I29" s="90"/>
      <c r="J29" s="90"/>
      <c r="K29" s="90"/>
    </row>
    <row r="30" spans="1:11" s="91" customFormat="1" ht="15.75" x14ac:dyDescent="0.25">
      <c r="A30" s="93">
        <v>88316</v>
      </c>
      <c r="B30" s="94" t="s">
        <v>51</v>
      </c>
      <c r="C30" s="95" t="s">
        <v>39</v>
      </c>
      <c r="D30" s="96">
        <v>0.05</v>
      </c>
      <c r="E30" s="97">
        <v>15.65</v>
      </c>
      <c r="F30" s="102">
        <f t="shared" si="5"/>
        <v>0.78250000000000008</v>
      </c>
      <c r="G30" s="90"/>
      <c r="H30" s="90"/>
      <c r="I30" s="90"/>
      <c r="J30" s="90"/>
      <c r="K30" s="90"/>
    </row>
    <row r="31" spans="1:11" s="91" customFormat="1" ht="15.75" x14ac:dyDescent="0.25">
      <c r="A31" s="95" t="s">
        <v>65</v>
      </c>
      <c r="B31" s="94" t="s">
        <v>70</v>
      </c>
      <c r="C31" s="95" t="s">
        <v>67</v>
      </c>
      <c r="D31" s="96">
        <v>0.2</v>
      </c>
      <c r="E31" s="102">
        <f>689.89/18</f>
        <v>38.327222222222218</v>
      </c>
      <c r="F31" s="102">
        <f t="shared" si="5"/>
        <v>7.6654444444444438</v>
      </c>
      <c r="G31" s="90"/>
      <c r="H31" s="90"/>
      <c r="I31" s="90"/>
      <c r="J31" s="90"/>
      <c r="K31" s="90"/>
    </row>
    <row r="32" spans="1:11" s="91" customFormat="1" ht="15.75" x14ac:dyDescent="0.25">
      <c r="A32" s="111" t="s">
        <v>107</v>
      </c>
      <c r="B32" s="87" t="s">
        <v>78</v>
      </c>
      <c r="C32" s="86"/>
      <c r="D32" s="88"/>
      <c r="E32" s="89"/>
      <c r="F32" s="89">
        <f>SUM(F33:F34)</f>
        <v>4.9544999999999995</v>
      </c>
      <c r="G32" s="90"/>
      <c r="H32" s="90"/>
      <c r="I32" s="90"/>
      <c r="J32" s="90"/>
      <c r="K32" s="90"/>
    </row>
    <row r="33" spans="1:11" s="91" customFormat="1" ht="15.75" x14ac:dyDescent="0.25">
      <c r="A33" s="93">
        <v>88310</v>
      </c>
      <c r="B33" s="94" t="s">
        <v>68</v>
      </c>
      <c r="C33" s="95" t="s">
        <v>39</v>
      </c>
      <c r="D33" s="96">
        <v>0.2</v>
      </c>
      <c r="E33" s="102">
        <v>20.86</v>
      </c>
      <c r="F33" s="102">
        <f t="shared" ref="F33:F34" si="6">D33*E33</f>
        <v>4.1719999999999997</v>
      </c>
      <c r="G33" s="90"/>
      <c r="H33" s="90"/>
      <c r="I33" s="90"/>
      <c r="J33" s="90"/>
      <c r="K33" s="90"/>
    </row>
    <row r="34" spans="1:11" s="91" customFormat="1" ht="15.75" x14ac:dyDescent="0.25">
      <c r="A34" s="93">
        <v>88316</v>
      </c>
      <c r="B34" s="94" t="s">
        <v>51</v>
      </c>
      <c r="C34" s="95" t="s">
        <v>39</v>
      </c>
      <c r="D34" s="96">
        <v>0.05</v>
      </c>
      <c r="E34" s="97">
        <v>15.65</v>
      </c>
      <c r="F34" s="102">
        <f t="shared" si="6"/>
        <v>0.78250000000000008</v>
      </c>
      <c r="G34" s="90"/>
      <c r="H34" s="90"/>
      <c r="I34" s="90"/>
      <c r="J34" s="90"/>
      <c r="K34" s="90"/>
    </row>
    <row r="35" spans="1:11" s="153" customFormat="1" ht="15.75" x14ac:dyDescent="0.25">
      <c r="A35" s="149" t="s">
        <v>109</v>
      </c>
      <c r="B35" s="150" t="s">
        <v>108</v>
      </c>
      <c r="C35" s="165" t="s">
        <v>6</v>
      </c>
      <c r="D35" s="151"/>
      <c r="E35" s="152"/>
      <c r="F35" s="152">
        <v>2.7999299999999998</v>
      </c>
    </row>
    <row r="36" spans="1:11" s="160" customFormat="1" ht="15.75" x14ac:dyDescent="0.25">
      <c r="A36" s="154">
        <v>88316</v>
      </c>
      <c r="B36" s="155" t="s">
        <v>51</v>
      </c>
      <c r="C36" s="154" t="s">
        <v>39</v>
      </c>
      <c r="D36" s="156">
        <v>0.15</v>
      </c>
      <c r="E36" s="157">
        <v>14.87</v>
      </c>
      <c r="F36" s="158">
        <v>2.2304999999999997</v>
      </c>
      <c r="G36" s="159"/>
    </row>
    <row r="37" spans="1:11" s="160" customFormat="1" ht="15.75" x14ac:dyDescent="0.25">
      <c r="A37" s="161">
        <v>88323</v>
      </c>
      <c r="B37" s="162" t="s">
        <v>52</v>
      </c>
      <c r="C37" s="163" t="s">
        <v>39</v>
      </c>
      <c r="D37" s="164">
        <v>2.8500000000000001E-2</v>
      </c>
      <c r="E37" s="157">
        <v>19.98</v>
      </c>
      <c r="F37" s="158">
        <v>0.56942999999999999</v>
      </c>
    </row>
    <row r="38" spans="1:11" s="90" customFormat="1" ht="15.75" x14ac:dyDescent="0.25">
      <c r="A38" s="166" t="s">
        <v>125</v>
      </c>
      <c r="B38" s="167" t="s">
        <v>111</v>
      </c>
      <c r="C38" s="168" t="s">
        <v>15</v>
      </c>
      <c r="D38" s="169"/>
      <c r="E38" s="97"/>
      <c r="F38" s="89">
        <f>SUM(F39:F43)</f>
        <v>222.86865</v>
      </c>
    </row>
    <row r="39" spans="1:11" s="173" customFormat="1" ht="15.75" x14ac:dyDescent="0.25">
      <c r="A39" s="170">
        <v>88315</v>
      </c>
      <c r="B39" s="171" t="s">
        <v>113</v>
      </c>
      <c r="C39" s="172" t="s">
        <v>39</v>
      </c>
      <c r="D39" s="96">
        <v>0.97740000000000005</v>
      </c>
      <c r="E39" s="102">
        <v>19.75</v>
      </c>
      <c r="F39" s="102">
        <f>D39*E39</f>
        <v>19.303650000000001</v>
      </c>
    </row>
    <row r="40" spans="1:11" s="173" customFormat="1" ht="15.75" x14ac:dyDescent="0.25">
      <c r="A40" s="170">
        <v>88317</v>
      </c>
      <c r="B40" s="171" t="s">
        <v>114</v>
      </c>
      <c r="C40" s="95" t="s">
        <v>39</v>
      </c>
      <c r="D40" s="96">
        <v>2.5</v>
      </c>
      <c r="E40" s="102">
        <v>20.41</v>
      </c>
      <c r="F40" s="102">
        <f t="shared" ref="F40:F42" si="7">D40*E40</f>
        <v>51.024999999999999</v>
      </c>
    </row>
    <row r="41" spans="1:11" s="173" customFormat="1" ht="15.75" x14ac:dyDescent="0.25">
      <c r="A41" s="93">
        <v>10998</v>
      </c>
      <c r="B41" s="103" t="s">
        <v>115</v>
      </c>
      <c r="C41" s="95" t="s">
        <v>116</v>
      </c>
      <c r="D41" s="95">
        <v>0.6</v>
      </c>
      <c r="E41" s="174">
        <v>26.95</v>
      </c>
      <c r="F41" s="102">
        <f t="shared" si="7"/>
        <v>16.169999999999998</v>
      </c>
    </row>
    <row r="42" spans="1:11" s="173" customFormat="1" ht="15.75" x14ac:dyDescent="0.25">
      <c r="A42" s="93" t="s">
        <v>65</v>
      </c>
      <c r="B42" s="175" t="s">
        <v>117</v>
      </c>
      <c r="C42" s="95" t="s">
        <v>15</v>
      </c>
      <c r="D42" s="96">
        <v>1</v>
      </c>
      <c r="E42" s="176">
        <v>135.79</v>
      </c>
      <c r="F42" s="177">
        <f t="shared" si="7"/>
        <v>135.79</v>
      </c>
    </row>
    <row r="43" spans="1:11" s="173" customFormat="1" ht="31.5" x14ac:dyDescent="0.25">
      <c r="A43" s="93">
        <v>43465</v>
      </c>
      <c r="B43" s="178" t="s">
        <v>118</v>
      </c>
      <c r="C43" s="95" t="s">
        <v>39</v>
      </c>
      <c r="D43" s="179">
        <v>1</v>
      </c>
      <c r="E43" s="102">
        <v>0.57999999999999996</v>
      </c>
      <c r="F43" s="176">
        <f>D43*E43</f>
        <v>0.57999999999999996</v>
      </c>
    </row>
    <row r="44" spans="1:11" s="153" customFormat="1" ht="15.75" x14ac:dyDescent="0.25">
      <c r="A44" s="149" t="s">
        <v>126</v>
      </c>
      <c r="B44" s="150" t="s">
        <v>121</v>
      </c>
      <c r="C44" s="149" t="s">
        <v>15</v>
      </c>
      <c r="D44" s="151"/>
      <c r="E44" s="183"/>
      <c r="F44" s="183">
        <f>SUM(F45:F47)</f>
        <v>756.52</v>
      </c>
    </row>
    <row r="45" spans="1:11" s="160" customFormat="1" ht="15.75" x14ac:dyDescent="0.25">
      <c r="A45" s="154">
        <v>88316</v>
      </c>
      <c r="B45" s="155" t="s">
        <v>51</v>
      </c>
      <c r="C45" s="154" t="s">
        <v>39</v>
      </c>
      <c r="D45" s="156">
        <v>16</v>
      </c>
      <c r="E45" s="180">
        <v>15.65</v>
      </c>
      <c r="F45" s="180">
        <f>D45*E45</f>
        <v>250.4</v>
      </c>
    </row>
    <row r="46" spans="1:11" s="160" customFormat="1" ht="47.25" x14ac:dyDescent="0.25">
      <c r="A46" s="181">
        <v>73467</v>
      </c>
      <c r="B46" s="155" t="s">
        <v>122</v>
      </c>
      <c r="C46" s="154" t="s">
        <v>12</v>
      </c>
      <c r="D46" s="156">
        <v>2</v>
      </c>
      <c r="E46" s="180">
        <v>126.9</v>
      </c>
      <c r="F46" s="180">
        <f t="shared" ref="F46:F47" si="8">D46*E46</f>
        <v>253.8</v>
      </c>
    </row>
    <row r="47" spans="1:11" s="160" customFormat="1" ht="38.1" customHeight="1" x14ac:dyDescent="0.25">
      <c r="A47" s="181">
        <v>5892</v>
      </c>
      <c r="B47" s="155" t="s">
        <v>123</v>
      </c>
      <c r="C47" s="154" t="s">
        <v>54</v>
      </c>
      <c r="D47" s="156">
        <v>8</v>
      </c>
      <c r="E47" s="180">
        <v>31.54</v>
      </c>
      <c r="F47" s="180">
        <f t="shared" si="8"/>
        <v>252.32</v>
      </c>
    </row>
    <row r="48" spans="1:11" s="153" customFormat="1" ht="15.75" x14ac:dyDescent="0.25">
      <c r="A48" s="149" t="s">
        <v>127</v>
      </c>
      <c r="B48" s="150" t="s">
        <v>124</v>
      </c>
      <c r="C48" s="149" t="s">
        <v>15</v>
      </c>
      <c r="D48" s="151"/>
      <c r="E48" s="183"/>
      <c r="F48" s="183">
        <f>SUM(F49:F51)</f>
        <v>756.52</v>
      </c>
    </row>
    <row r="49" spans="1:6" s="160" customFormat="1" ht="15.75" x14ac:dyDescent="0.25">
      <c r="A49" s="182">
        <v>88316</v>
      </c>
      <c r="B49" s="155" t="s">
        <v>51</v>
      </c>
      <c r="C49" s="154" t="s">
        <v>39</v>
      </c>
      <c r="D49" s="156">
        <v>16</v>
      </c>
      <c r="E49" s="180">
        <v>15.65</v>
      </c>
      <c r="F49" s="180">
        <f>D49*E49</f>
        <v>250.4</v>
      </c>
    </row>
    <row r="50" spans="1:6" s="160" customFormat="1" ht="47.25" x14ac:dyDescent="0.25">
      <c r="A50" s="181">
        <v>73467</v>
      </c>
      <c r="B50" s="155" t="s">
        <v>122</v>
      </c>
      <c r="C50" s="154" t="s">
        <v>12</v>
      </c>
      <c r="D50" s="156">
        <v>2</v>
      </c>
      <c r="E50" s="180">
        <v>126.9</v>
      </c>
      <c r="F50" s="180">
        <f t="shared" ref="F50:F51" si="9">D50*E50</f>
        <v>253.8</v>
      </c>
    </row>
    <row r="51" spans="1:6" s="160" customFormat="1" ht="31.5" x14ac:dyDescent="0.25">
      <c r="A51" s="181">
        <v>5892</v>
      </c>
      <c r="B51" s="155" t="s">
        <v>123</v>
      </c>
      <c r="C51" s="154" t="s">
        <v>54</v>
      </c>
      <c r="D51" s="156">
        <v>8</v>
      </c>
      <c r="E51" s="180">
        <v>31.54</v>
      </c>
      <c r="F51" s="180">
        <f t="shared" si="9"/>
        <v>252.32</v>
      </c>
    </row>
    <row r="52" spans="1:6" s="90" customFormat="1" ht="15.75" x14ac:dyDescent="0.25">
      <c r="A52" s="86" t="s">
        <v>148</v>
      </c>
      <c r="B52" s="193" t="s">
        <v>136</v>
      </c>
      <c r="C52" s="86" t="s">
        <v>15</v>
      </c>
      <c r="D52" s="88"/>
      <c r="E52" s="89"/>
      <c r="F52" s="89">
        <f>SUM(F53:F55)</f>
        <v>457.40999999999997</v>
      </c>
    </row>
    <row r="53" spans="1:6" s="173" customFormat="1" ht="63" x14ac:dyDescent="0.25">
      <c r="A53" s="185" t="s">
        <v>155</v>
      </c>
      <c r="B53" s="186" t="s">
        <v>137</v>
      </c>
      <c r="C53" s="187" t="s">
        <v>15</v>
      </c>
      <c r="D53" s="96">
        <v>1</v>
      </c>
      <c r="E53" s="97">
        <v>167.35</v>
      </c>
      <c r="F53" s="97">
        <f t="shared" ref="F53:F55" si="10">D53*E53</f>
        <v>167.35</v>
      </c>
    </row>
    <row r="54" spans="1:6" s="173" customFormat="1" ht="15.75" x14ac:dyDescent="0.25">
      <c r="A54" s="95" t="s">
        <v>138</v>
      </c>
      <c r="B54" s="186" t="s">
        <v>139</v>
      </c>
      <c r="C54" s="95" t="s">
        <v>0</v>
      </c>
      <c r="D54" s="96">
        <v>1</v>
      </c>
      <c r="E54" s="97">
        <v>233.94</v>
      </c>
      <c r="F54" s="97">
        <f t="shared" si="10"/>
        <v>233.94</v>
      </c>
    </row>
    <row r="55" spans="1:6" s="173" customFormat="1" ht="15.75" x14ac:dyDescent="0.25">
      <c r="A55" s="93">
        <v>90772</v>
      </c>
      <c r="B55" s="178" t="s">
        <v>140</v>
      </c>
      <c r="C55" s="95" t="s">
        <v>39</v>
      </c>
      <c r="D55" s="169">
        <v>4</v>
      </c>
      <c r="E55" s="97">
        <v>14.03</v>
      </c>
      <c r="F55" s="97">
        <f t="shared" si="10"/>
        <v>56.12</v>
      </c>
    </row>
    <row r="56" spans="1:6" s="173" customFormat="1" ht="15.75" x14ac:dyDescent="0.25">
      <c r="B56" s="188"/>
    </row>
    <row r="57" spans="1:6" s="90" customFormat="1" ht="31.5" x14ac:dyDescent="0.25">
      <c r="A57" s="166" t="s">
        <v>149</v>
      </c>
      <c r="B57" s="193" t="s">
        <v>135</v>
      </c>
      <c r="C57" s="86" t="s">
        <v>0</v>
      </c>
      <c r="D57" s="86"/>
      <c r="E57" s="194"/>
      <c r="F57" s="195">
        <f>SUM(F58:F64)</f>
        <v>317.11270000000002</v>
      </c>
    </row>
    <row r="58" spans="1:6" s="173" customFormat="1" ht="31.5" x14ac:dyDescent="0.25">
      <c r="A58" s="93">
        <v>4417</v>
      </c>
      <c r="B58" s="189" t="s">
        <v>141</v>
      </c>
      <c r="C58" s="95" t="s">
        <v>6</v>
      </c>
      <c r="D58" s="190">
        <v>1</v>
      </c>
      <c r="E58" s="191">
        <v>4.34</v>
      </c>
      <c r="F58" s="192">
        <f>D58*E58</f>
        <v>4.34</v>
      </c>
    </row>
    <row r="59" spans="1:6" s="173" customFormat="1" ht="31.5" x14ac:dyDescent="0.25">
      <c r="A59" s="93">
        <v>4491</v>
      </c>
      <c r="B59" s="189" t="s">
        <v>142</v>
      </c>
      <c r="C59" s="95" t="s">
        <v>6</v>
      </c>
      <c r="D59" s="190">
        <v>4</v>
      </c>
      <c r="E59" s="191">
        <v>8.19</v>
      </c>
      <c r="F59" s="192">
        <f t="shared" ref="F59:F64" si="11">D59*E59</f>
        <v>32.76</v>
      </c>
    </row>
    <row r="60" spans="1:6" s="173" customFormat="1" ht="31.5" x14ac:dyDescent="0.25">
      <c r="A60" s="93">
        <v>4813</v>
      </c>
      <c r="B60" s="189" t="s">
        <v>143</v>
      </c>
      <c r="C60" s="95" t="s">
        <v>58</v>
      </c>
      <c r="D60" s="190">
        <v>1</v>
      </c>
      <c r="E60" s="191">
        <v>225</v>
      </c>
      <c r="F60" s="192">
        <f t="shared" si="11"/>
        <v>225</v>
      </c>
    </row>
    <row r="61" spans="1:6" s="173" customFormat="1" ht="15.75" x14ac:dyDescent="0.25">
      <c r="A61" s="93">
        <v>5075</v>
      </c>
      <c r="B61" s="189" t="s">
        <v>144</v>
      </c>
      <c r="C61" s="95" t="s">
        <v>7</v>
      </c>
      <c r="D61" s="190">
        <v>0.11</v>
      </c>
      <c r="E61" s="191">
        <v>23.4</v>
      </c>
      <c r="F61" s="192">
        <f t="shared" si="11"/>
        <v>2.5739999999999998</v>
      </c>
    </row>
    <row r="62" spans="1:6" s="173" customFormat="1" ht="15.75" x14ac:dyDescent="0.25">
      <c r="A62" s="93">
        <v>88262</v>
      </c>
      <c r="B62" s="189" t="s">
        <v>145</v>
      </c>
      <c r="C62" s="95" t="s">
        <v>39</v>
      </c>
      <c r="D62" s="190">
        <v>1</v>
      </c>
      <c r="E62" s="191">
        <v>19.649999999999999</v>
      </c>
      <c r="F62" s="192">
        <f t="shared" si="11"/>
        <v>19.649999999999999</v>
      </c>
    </row>
    <row r="63" spans="1:6" s="173" customFormat="1" ht="15.75" x14ac:dyDescent="0.25">
      <c r="A63" s="93">
        <v>88316</v>
      </c>
      <c r="B63" s="189" t="s">
        <v>51</v>
      </c>
      <c r="C63" s="95" t="s">
        <v>39</v>
      </c>
      <c r="D63" s="190">
        <v>2</v>
      </c>
      <c r="E63" s="191">
        <v>14.87</v>
      </c>
      <c r="F63" s="192">
        <f t="shared" si="11"/>
        <v>29.74</v>
      </c>
    </row>
    <row r="64" spans="1:6" s="173" customFormat="1" ht="31.5" x14ac:dyDescent="0.25">
      <c r="A64" s="93">
        <v>94962</v>
      </c>
      <c r="B64" s="189" t="s">
        <v>146</v>
      </c>
      <c r="C64" s="95" t="s">
        <v>147</v>
      </c>
      <c r="D64" s="190">
        <v>0.01</v>
      </c>
      <c r="E64" s="191">
        <v>304.87</v>
      </c>
      <c r="F64" s="192">
        <f t="shared" si="11"/>
        <v>3.0487000000000002</v>
      </c>
    </row>
    <row r="65" s="173" customFormat="1" ht="15.75" x14ac:dyDescent="0.25"/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2:AH63"/>
  <sheetViews>
    <sheetView zoomScale="80" zoomScaleNormal="80" workbookViewId="0">
      <selection activeCell="D65" sqref="D65"/>
    </sheetView>
  </sheetViews>
  <sheetFormatPr defaultColWidth="9.140625" defaultRowHeight="15" x14ac:dyDescent="0.25"/>
  <cols>
    <col min="1" max="1" width="7.5703125" style="7" customWidth="1"/>
    <col min="2" max="2" width="9.5703125" style="8" customWidth="1"/>
    <col min="3" max="3" width="4.140625" style="8" hidden="1" customWidth="1"/>
    <col min="4" max="4" width="80.85546875" style="9" customWidth="1"/>
    <col min="5" max="5" width="9.140625" style="8" hidden="1" customWidth="1"/>
    <col min="6" max="6" width="9.5703125" style="8" hidden="1" customWidth="1"/>
    <col min="7" max="7" width="15.42578125" style="65" hidden="1" customWidth="1"/>
    <col min="8" max="8" width="15.85546875" style="10" hidden="1" customWidth="1"/>
    <col min="9" max="9" width="32.85546875" style="10" customWidth="1"/>
    <col min="10" max="10" width="1.140625" style="7" customWidth="1"/>
    <col min="11" max="11" width="21.85546875" style="8" hidden="1" customWidth="1"/>
    <col min="12" max="16384" width="9.140625" style="8"/>
  </cols>
  <sheetData>
    <row r="2" spans="1:34" ht="15" hidden="1" customHeight="1" x14ac:dyDescent="0.25">
      <c r="B2" s="321" t="s">
        <v>71</v>
      </c>
      <c r="C2" s="322"/>
      <c r="D2" s="322"/>
      <c r="E2" s="322"/>
      <c r="F2" s="322"/>
      <c r="G2" s="322"/>
      <c r="H2" s="11"/>
      <c r="I2" s="327" t="s">
        <v>22</v>
      </c>
      <c r="J2" s="329"/>
    </row>
    <row r="3" spans="1:34" ht="23.25" hidden="1" customHeight="1" thickBot="1" x14ac:dyDescent="0.3">
      <c r="B3" s="323"/>
      <c r="C3" s="324"/>
      <c r="D3" s="324"/>
      <c r="E3" s="324"/>
      <c r="F3" s="324"/>
      <c r="G3" s="324"/>
      <c r="H3" s="12"/>
      <c r="I3" s="328"/>
      <c r="J3" s="329"/>
    </row>
    <row r="4" spans="1:34" ht="15" hidden="1" customHeight="1" x14ac:dyDescent="0.25">
      <c r="B4" s="323"/>
      <c r="C4" s="324"/>
      <c r="D4" s="324"/>
      <c r="E4" s="324"/>
      <c r="F4" s="324"/>
      <c r="G4" s="324"/>
      <c r="H4" s="12"/>
      <c r="I4" s="330" t="s">
        <v>154</v>
      </c>
      <c r="J4" s="13">
        <v>0.24510000000000001</v>
      </c>
    </row>
    <row r="5" spans="1:34" ht="33" hidden="1" customHeight="1" thickBot="1" x14ac:dyDescent="0.3">
      <c r="B5" s="325"/>
      <c r="C5" s="326"/>
      <c r="D5" s="326"/>
      <c r="E5" s="326"/>
      <c r="F5" s="326"/>
      <c r="G5" s="326"/>
      <c r="H5" s="14"/>
      <c r="I5" s="331"/>
      <c r="J5" s="15"/>
    </row>
    <row r="6" spans="1:34" ht="7.5" customHeight="1" thickBot="1" x14ac:dyDescent="0.3">
      <c r="B6" s="7"/>
      <c r="C6" s="7"/>
      <c r="D6" s="16"/>
      <c r="E6" s="17"/>
      <c r="F6" s="17"/>
      <c r="G6" s="38"/>
      <c r="H6" s="18"/>
      <c r="I6" s="18"/>
    </row>
    <row r="7" spans="1:34" ht="26.1" customHeight="1" thickBot="1" x14ac:dyDescent="0.3">
      <c r="B7" s="49" t="s">
        <v>2</v>
      </c>
      <c r="C7" s="49" t="s">
        <v>8</v>
      </c>
      <c r="D7" s="50" t="s">
        <v>3</v>
      </c>
      <c r="E7" s="51" t="s">
        <v>4</v>
      </c>
      <c r="F7" s="51" t="s">
        <v>79</v>
      </c>
      <c r="G7" s="52" t="s">
        <v>84</v>
      </c>
      <c r="H7" s="53" t="s">
        <v>31</v>
      </c>
      <c r="I7" s="54" t="s">
        <v>157</v>
      </c>
      <c r="J7" s="19"/>
    </row>
    <row r="8" spans="1:34" ht="15.75" x14ac:dyDescent="0.3">
      <c r="B8" s="23">
        <v>1</v>
      </c>
      <c r="C8" s="42"/>
      <c r="D8" s="276" t="s">
        <v>72</v>
      </c>
      <c r="E8" s="47"/>
      <c r="F8" s="47"/>
      <c r="G8" s="67"/>
      <c r="H8" s="62"/>
      <c r="I8" s="63">
        <f>I11</f>
        <v>5542.0281000000004</v>
      </c>
    </row>
    <row r="9" spans="1:34" ht="15.75" hidden="1" x14ac:dyDescent="0.3">
      <c r="B9" s="23" t="s">
        <v>86</v>
      </c>
      <c r="C9" s="23">
        <v>2707</v>
      </c>
      <c r="D9" s="282" t="s">
        <v>73</v>
      </c>
      <c r="E9" s="254" t="s">
        <v>39</v>
      </c>
      <c r="F9" s="283">
        <v>24</v>
      </c>
      <c r="G9" s="284">
        <v>103.04</v>
      </c>
      <c r="H9" s="285">
        <f>G9*1.2555</f>
        <v>129.36672000000002</v>
      </c>
      <c r="I9" s="286">
        <f>H9*F9</f>
        <v>3104.8012800000006</v>
      </c>
      <c r="K9" s="8" t="s">
        <v>74</v>
      </c>
    </row>
    <row r="10" spans="1:34" ht="15.75" hidden="1" x14ac:dyDescent="0.3">
      <c r="B10" s="23" t="s">
        <v>87</v>
      </c>
      <c r="C10" s="287" t="s">
        <v>81</v>
      </c>
      <c r="D10" s="288" t="s">
        <v>80</v>
      </c>
      <c r="E10" s="254" t="s">
        <v>39</v>
      </c>
      <c r="F10" s="283">
        <v>84</v>
      </c>
      <c r="G10" s="284">
        <v>23.11</v>
      </c>
      <c r="H10" s="285">
        <f>G10*1.2555</f>
        <v>29.014605</v>
      </c>
      <c r="I10" s="286">
        <f>H10*F10</f>
        <v>2437.2268199999999</v>
      </c>
      <c r="K10" s="8" t="s">
        <v>75</v>
      </c>
    </row>
    <row r="11" spans="1:34" s="119" customFormat="1" ht="15.75" hidden="1" x14ac:dyDescent="0.25">
      <c r="A11" s="7"/>
      <c r="B11" s="23"/>
      <c r="C11" s="248"/>
      <c r="D11" s="249"/>
      <c r="E11" s="250"/>
      <c r="F11" s="251"/>
      <c r="G11" s="41" t="s">
        <v>1</v>
      </c>
      <c r="H11" s="32"/>
      <c r="I11" s="32">
        <f>SUM(I9:I10)</f>
        <v>5542.0281000000004</v>
      </c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</row>
    <row r="12" spans="1:34" s="7" customFormat="1" ht="15.75" hidden="1" x14ac:dyDescent="0.25">
      <c r="B12" s="23"/>
      <c r="C12" s="248"/>
      <c r="D12" s="249"/>
      <c r="E12" s="250"/>
      <c r="F12" s="251"/>
      <c r="G12" s="41"/>
      <c r="H12" s="32"/>
      <c r="I12" s="32"/>
    </row>
    <row r="13" spans="1:34" s="221" customFormat="1" ht="15.75" x14ac:dyDescent="0.3">
      <c r="B13" s="254">
        <v>2</v>
      </c>
      <c r="C13" s="271"/>
      <c r="D13" s="272" t="s">
        <v>150</v>
      </c>
      <c r="E13" s="273"/>
      <c r="F13" s="271"/>
      <c r="G13" s="274"/>
      <c r="H13" s="274"/>
      <c r="I13" s="275">
        <f>I17</f>
        <v>1599.51</v>
      </c>
    </row>
    <row r="14" spans="1:34" s="221" customFormat="1" ht="17.25" hidden="1" customHeight="1" x14ac:dyDescent="0.25">
      <c r="B14" s="254" t="s">
        <v>89</v>
      </c>
      <c r="C14" s="271" t="s">
        <v>148</v>
      </c>
      <c r="D14" s="289" t="s">
        <v>134</v>
      </c>
      <c r="E14" s="273" t="s">
        <v>43</v>
      </c>
      <c r="F14" s="290">
        <v>1</v>
      </c>
      <c r="G14" s="274">
        <f>Composições!F52</f>
        <v>457.40999999999997</v>
      </c>
      <c r="H14" s="274">
        <f t="shared" ref="H14:H16" si="0">G14*1.255</f>
        <v>574.04954999999995</v>
      </c>
      <c r="I14" s="275">
        <f t="shared" ref="I14:I16" si="1">TRUNC(H14*F14,2)</f>
        <v>574.04</v>
      </c>
    </row>
    <row r="15" spans="1:34" s="221" customFormat="1" ht="31.5" hidden="1" x14ac:dyDescent="0.25">
      <c r="B15" s="254" t="s">
        <v>85</v>
      </c>
      <c r="C15" s="23" t="s">
        <v>149</v>
      </c>
      <c r="D15" s="289" t="s">
        <v>135</v>
      </c>
      <c r="E15" s="23" t="s">
        <v>0</v>
      </c>
      <c r="F15" s="291">
        <v>1</v>
      </c>
      <c r="G15" s="275">
        <f>Composições!F57</f>
        <v>317.11270000000002</v>
      </c>
      <c r="H15" s="274">
        <f t="shared" si="0"/>
        <v>397.97643849999997</v>
      </c>
      <c r="I15" s="275">
        <f t="shared" si="1"/>
        <v>397.97</v>
      </c>
    </row>
    <row r="16" spans="1:34" s="221" customFormat="1" ht="15" hidden="1" customHeight="1" x14ac:dyDescent="0.25">
      <c r="B16" s="254" t="s">
        <v>90</v>
      </c>
      <c r="C16" s="23" t="s">
        <v>132</v>
      </c>
      <c r="D16" s="289" t="s">
        <v>133</v>
      </c>
      <c r="E16" s="23" t="s">
        <v>43</v>
      </c>
      <c r="F16" s="291">
        <v>2</v>
      </c>
      <c r="G16" s="275">
        <v>250</v>
      </c>
      <c r="H16" s="274">
        <f t="shared" si="0"/>
        <v>313.75</v>
      </c>
      <c r="I16" s="275">
        <f t="shared" si="1"/>
        <v>627.5</v>
      </c>
    </row>
    <row r="17" spans="1:34" s="221" customFormat="1" ht="15" hidden="1" customHeight="1" x14ac:dyDescent="0.25">
      <c r="B17" s="254"/>
      <c r="C17" s="42"/>
      <c r="D17" s="255"/>
      <c r="E17" s="69"/>
      <c r="F17" s="256"/>
      <c r="G17" s="41" t="s">
        <v>1</v>
      </c>
      <c r="H17" s="257"/>
      <c r="I17" s="32">
        <f>SUM(I14:I16)</f>
        <v>1599.51</v>
      </c>
    </row>
    <row r="18" spans="1:34" s="221" customFormat="1" ht="6.6" hidden="1" customHeight="1" x14ac:dyDescent="0.25">
      <c r="B18" s="254"/>
      <c r="C18" s="42"/>
      <c r="D18" s="255"/>
      <c r="E18" s="69"/>
      <c r="F18" s="256"/>
      <c r="G18" s="292"/>
      <c r="H18" s="257"/>
      <c r="I18" s="293"/>
    </row>
    <row r="19" spans="1:34" s="221" customFormat="1" ht="15.75" x14ac:dyDescent="0.3">
      <c r="A19" s="227"/>
      <c r="B19" s="23">
        <v>3</v>
      </c>
      <c r="C19" s="42"/>
      <c r="D19" s="277" t="s">
        <v>120</v>
      </c>
      <c r="E19" s="47"/>
      <c r="F19" s="47"/>
      <c r="G19" s="67"/>
      <c r="H19" s="62"/>
      <c r="I19" s="63">
        <f>I22</f>
        <v>1899.6217200000001</v>
      </c>
      <c r="J19" s="227"/>
      <c r="K19" s="227"/>
      <c r="L19" s="227"/>
      <c r="M19" s="227"/>
      <c r="N19" s="227"/>
      <c r="O19" s="227"/>
      <c r="P19" s="227"/>
      <c r="Q19" s="227"/>
      <c r="R19" s="227"/>
      <c r="S19" s="227"/>
      <c r="T19" s="227"/>
      <c r="U19" s="227"/>
      <c r="V19" s="227"/>
      <c r="W19" s="227"/>
      <c r="X19" s="227"/>
      <c r="Y19" s="227"/>
      <c r="Z19" s="227"/>
      <c r="AA19" s="227"/>
      <c r="AB19" s="227"/>
      <c r="AC19" s="227"/>
      <c r="AD19" s="227"/>
      <c r="AE19" s="227"/>
      <c r="AF19" s="227"/>
      <c r="AG19" s="227"/>
      <c r="AH19" s="227"/>
    </row>
    <row r="20" spans="1:34" s="221" customFormat="1" ht="15.75" hidden="1" x14ac:dyDescent="0.25">
      <c r="A20" s="227"/>
      <c r="B20" s="23" t="s">
        <v>88</v>
      </c>
      <c r="C20" s="254" t="s">
        <v>129</v>
      </c>
      <c r="D20" s="294" t="s">
        <v>121</v>
      </c>
      <c r="E20" s="295" t="s">
        <v>43</v>
      </c>
      <c r="F20" s="283">
        <v>1</v>
      </c>
      <c r="G20" s="284">
        <f>Composições!F44</f>
        <v>756.52</v>
      </c>
      <c r="H20" s="285">
        <f>G20*1.2555</f>
        <v>949.81086000000005</v>
      </c>
      <c r="I20" s="286">
        <f>H20*F20</f>
        <v>949.81086000000005</v>
      </c>
      <c r="J20" s="227"/>
      <c r="K20" s="227"/>
      <c r="L20" s="227"/>
      <c r="M20" s="227"/>
      <c r="N20" s="227"/>
      <c r="O20" s="227"/>
      <c r="P20" s="227"/>
      <c r="Q20" s="227"/>
      <c r="R20" s="227"/>
      <c r="S20" s="227"/>
      <c r="T20" s="227"/>
      <c r="U20" s="227"/>
      <c r="V20" s="227"/>
      <c r="W20" s="227"/>
      <c r="X20" s="227"/>
      <c r="Y20" s="227"/>
      <c r="Z20" s="227"/>
      <c r="AA20" s="227"/>
      <c r="AB20" s="227"/>
      <c r="AC20" s="227"/>
      <c r="AD20" s="227"/>
      <c r="AE20" s="227"/>
      <c r="AF20" s="227"/>
      <c r="AG20" s="227"/>
      <c r="AH20" s="227"/>
    </row>
    <row r="21" spans="1:34" s="221" customFormat="1" ht="15.75" hidden="1" x14ac:dyDescent="0.25">
      <c r="A21" s="227"/>
      <c r="B21" s="23" t="s">
        <v>128</v>
      </c>
      <c r="C21" s="296" t="s">
        <v>130</v>
      </c>
      <c r="D21" s="294" t="s">
        <v>124</v>
      </c>
      <c r="E21" s="295" t="s">
        <v>43</v>
      </c>
      <c r="F21" s="283">
        <v>1</v>
      </c>
      <c r="G21" s="284">
        <f>Composições!F48</f>
        <v>756.52</v>
      </c>
      <c r="H21" s="285">
        <f>G21*1.2555</f>
        <v>949.81086000000005</v>
      </c>
      <c r="I21" s="286">
        <f>H21*F21</f>
        <v>949.81086000000005</v>
      </c>
      <c r="J21" s="227"/>
      <c r="K21" s="227"/>
      <c r="L21" s="227"/>
      <c r="M21" s="227"/>
      <c r="N21" s="227"/>
      <c r="O21" s="227"/>
      <c r="P21" s="227"/>
      <c r="Q21" s="227"/>
      <c r="R21" s="227"/>
      <c r="S21" s="227"/>
      <c r="T21" s="227"/>
      <c r="U21" s="227"/>
      <c r="V21" s="227"/>
      <c r="W21" s="227"/>
      <c r="X21" s="227"/>
      <c r="Y21" s="227"/>
      <c r="Z21" s="227"/>
      <c r="AA21" s="227"/>
      <c r="AB21" s="227"/>
      <c r="AC21" s="227"/>
      <c r="AD21" s="227"/>
      <c r="AE21" s="227"/>
      <c r="AF21" s="227"/>
      <c r="AG21" s="227"/>
      <c r="AH21" s="227"/>
    </row>
    <row r="22" spans="1:34" s="242" customFormat="1" ht="15.75" hidden="1" x14ac:dyDescent="0.3">
      <c r="A22" s="227"/>
      <c r="B22" s="23"/>
      <c r="C22" s="248"/>
      <c r="D22" s="278"/>
      <c r="E22" s="258"/>
      <c r="F22" s="259"/>
      <c r="G22" s="243" t="s">
        <v>1</v>
      </c>
      <c r="H22" s="260"/>
      <c r="I22" s="32">
        <f>SUM(I20:I21)</f>
        <v>1899.6217200000001</v>
      </c>
      <c r="J22" s="227"/>
      <c r="K22" s="227"/>
      <c r="L22" s="227"/>
      <c r="M22" s="227"/>
      <c r="N22" s="227"/>
      <c r="O22" s="227"/>
      <c r="P22" s="227"/>
      <c r="Q22" s="227"/>
      <c r="R22" s="227"/>
      <c r="S22" s="227"/>
      <c r="T22" s="227"/>
      <c r="U22" s="227"/>
      <c r="V22" s="227"/>
      <c r="W22" s="227"/>
      <c r="X22" s="227"/>
      <c r="Y22" s="227"/>
      <c r="Z22" s="227"/>
      <c r="AA22" s="227"/>
      <c r="AB22" s="227"/>
      <c r="AC22" s="227"/>
      <c r="AD22" s="227"/>
      <c r="AE22" s="227"/>
      <c r="AF22" s="227"/>
      <c r="AG22" s="227"/>
      <c r="AH22" s="227"/>
    </row>
    <row r="23" spans="1:34" s="7" customFormat="1" ht="15.75" hidden="1" x14ac:dyDescent="0.3">
      <c r="B23" s="23"/>
      <c r="C23" s="248"/>
      <c r="D23" s="278"/>
      <c r="E23" s="258"/>
      <c r="F23" s="259"/>
      <c r="G23" s="243"/>
      <c r="H23" s="260"/>
      <c r="I23" s="297"/>
    </row>
    <row r="24" spans="1:34" ht="15.75" x14ac:dyDescent="0.3">
      <c r="B24" s="23">
        <v>4</v>
      </c>
      <c r="C24" s="42"/>
      <c r="D24" s="279" t="s">
        <v>9</v>
      </c>
      <c r="E24" s="124"/>
      <c r="F24" s="124"/>
      <c r="G24" s="126"/>
      <c r="H24" s="127"/>
      <c r="I24" s="117">
        <f>I34</f>
        <v>23143.683584517752</v>
      </c>
    </row>
    <row r="25" spans="1:34" ht="15.75" hidden="1" x14ac:dyDescent="0.25">
      <c r="B25" s="23" t="s">
        <v>89</v>
      </c>
      <c r="C25" s="298" t="s">
        <v>110</v>
      </c>
      <c r="D25" s="299" t="s">
        <v>108</v>
      </c>
      <c r="E25" s="295" t="s">
        <v>6</v>
      </c>
      <c r="F25" s="283">
        <v>63.85</v>
      </c>
      <c r="G25" s="284">
        <f>Composições!F35</f>
        <v>2.7999299999999998</v>
      </c>
      <c r="H25" s="285">
        <f>G25*1.2555</f>
        <v>3.515312115</v>
      </c>
      <c r="I25" s="286">
        <f>H25*F25</f>
        <v>224.45267854274999</v>
      </c>
    </row>
    <row r="26" spans="1:34" ht="15.75" hidden="1" x14ac:dyDescent="0.25">
      <c r="B26" s="23" t="s">
        <v>85</v>
      </c>
      <c r="C26" s="298" t="s">
        <v>112</v>
      </c>
      <c r="D26" s="294" t="s">
        <v>151</v>
      </c>
      <c r="E26" s="295" t="s">
        <v>43</v>
      </c>
      <c r="F26" s="283">
        <v>1</v>
      </c>
      <c r="G26" s="284">
        <f>Composições!F38</f>
        <v>222.86865</v>
      </c>
      <c r="H26" s="285">
        <f>G26*1.2555</f>
        <v>279.81159007500003</v>
      </c>
      <c r="I26" s="286">
        <f>H26*F26</f>
        <v>279.81159007500003</v>
      </c>
    </row>
    <row r="27" spans="1:34" ht="31.5" hidden="1" x14ac:dyDescent="0.25">
      <c r="B27" s="23" t="s">
        <v>85</v>
      </c>
      <c r="C27" s="298">
        <v>97647</v>
      </c>
      <c r="D27" s="294" t="s">
        <v>77</v>
      </c>
      <c r="E27" s="295" t="s">
        <v>0</v>
      </c>
      <c r="F27" s="283">
        <v>134.38</v>
      </c>
      <c r="G27" s="284">
        <v>2.5499999999999998</v>
      </c>
      <c r="H27" s="285">
        <f>G27*1.2555</f>
        <v>3.2015249999999997</v>
      </c>
      <c r="I27" s="286">
        <f>H27*F27</f>
        <v>430.22092949999995</v>
      </c>
    </row>
    <row r="28" spans="1:34" ht="31.5" hidden="1" x14ac:dyDescent="0.3">
      <c r="B28" s="23" t="s">
        <v>90</v>
      </c>
      <c r="C28" s="300">
        <v>97640</v>
      </c>
      <c r="D28" s="294" t="s">
        <v>76</v>
      </c>
      <c r="E28" s="295" t="s">
        <v>0</v>
      </c>
      <c r="F28" s="283">
        <v>29.2</v>
      </c>
      <c r="G28" s="284">
        <v>1.1499999999999999</v>
      </c>
      <c r="H28" s="285">
        <f>G28*1.2555</f>
        <v>1.4438249999999999</v>
      </c>
      <c r="I28" s="286">
        <f>H28*F28</f>
        <v>42.159689999999998</v>
      </c>
    </row>
    <row r="29" spans="1:34" ht="63" hidden="1" x14ac:dyDescent="0.3">
      <c r="B29" s="23" t="s">
        <v>91</v>
      </c>
      <c r="C29" s="298">
        <v>94207</v>
      </c>
      <c r="D29" s="301" t="s">
        <v>119</v>
      </c>
      <c r="E29" s="295" t="s">
        <v>0</v>
      </c>
      <c r="F29" s="283">
        <v>134.38</v>
      </c>
      <c r="G29" s="284">
        <v>49.98</v>
      </c>
      <c r="H29" s="285">
        <f>G29*1.2555</f>
        <v>62.749890000000001</v>
      </c>
      <c r="I29" s="286">
        <f>H29*F29</f>
        <v>8432.3302182000007</v>
      </c>
    </row>
    <row r="30" spans="1:34" ht="33" hidden="1" customHeight="1" x14ac:dyDescent="0.3">
      <c r="B30" s="23" t="s">
        <v>92</v>
      </c>
      <c r="C30" s="23">
        <v>94228</v>
      </c>
      <c r="D30" s="302" t="s">
        <v>23</v>
      </c>
      <c r="E30" s="41" t="s">
        <v>6</v>
      </c>
      <c r="F30" s="283">
        <v>25.18</v>
      </c>
      <c r="G30" s="303">
        <v>80.239999999999995</v>
      </c>
      <c r="H30" s="285">
        <f t="shared" ref="H30:H33" si="2">G30*1.2555</f>
        <v>100.74132</v>
      </c>
      <c r="I30" s="286">
        <f t="shared" ref="I30:I33" si="3">H30*F30</f>
        <v>2536.6664375999999</v>
      </c>
    </row>
    <row r="31" spans="1:34" ht="31.5" hidden="1" x14ac:dyDescent="0.3">
      <c r="B31" s="23" t="s">
        <v>93</v>
      </c>
      <c r="C31" s="23">
        <v>94231</v>
      </c>
      <c r="D31" s="302" t="s">
        <v>24</v>
      </c>
      <c r="E31" s="41" t="s">
        <v>6</v>
      </c>
      <c r="F31" s="283">
        <v>63.85</v>
      </c>
      <c r="G31" s="303">
        <v>47.16</v>
      </c>
      <c r="H31" s="285">
        <f t="shared" si="2"/>
        <v>59.209379999999996</v>
      </c>
      <c r="I31" s="286">
        <f t="shared" si="3"/>
        <v>3780.5189129999999</v>
      </c>
    </row>
    <row r="32" spans="1:34" ht="15.75" hidden="1" x14ac:dyDescent="0.25">
      <c r="B32" s="23" t="s">
        <v>94</v>
      </c>
      <c r="C32" s="23" t="s">
        <v>56</v>
      </c>
      <c r="D32" s="304" t="s">
        <v>30</v>
      </c>
      <c r="E32" s="41" t="s">
        <v>0</v>
      </c>
      <c r="F32" s="283">
        <v>80.94</v>
      </c>
      <c r="G32" s="303">
        <f>Composições!F6</f>
        <v>51.08</v>
      </c>
      <c r="H32" s="285">
        <f t="shared" si="2"/>
        <v>64.130939999999995</v>
      </c>
      <c r="I32" s="286">
        <f t="shared" si="3"/>
        <v>5190.7582835999992</v>
      </c>
    </row>
    <row r="33" spans="2:9" ht="31.5" hidden="1" x14ac:dyDescent="0.3">
      <c r="B33" s="23" t="s">
        <v>95</v>
      </c>
      <c r="C33" s="56">
        <v>96110</v>
      </c>
      <c r="D33" s="305" t="s">
        <v>25</v>
      </c>
      <c r="E33" s="306" t="s">
        <v>0</v>
      </c>
      <c r="F33" s="307">
        <v>29.2</v>
      </c>
      <c r="G33" s="308">
        <v>60.74</v>
      </c>
      <c r="H33" s="285">
        <f t="shared" si="2"/>
        <v>76.259070000000008</v>
      </c>
      <c r="I33" s="286">
        <f t="shared" si="3"/>
        <v>2226.7648440000003</v>
      </c>
    </row>
    <row r="34" spans="2:9" ht="15.75" hidden="1" x14ac:dyDescent="0.25">
      <c r="B34" s="37"/>
      <c r="C34" s="34"/>
      <c r="D34" s="35"/>
      <c r="E34" s="34"/>
      <c r="F34" s="34"/>
      <c r="G34" s="41" t="s">
        <v>1</v>
      </c>
      <c r="H34" s="36"/>
      <c r="I34" s="32">
        <f>SUM(I25:I33)</f>
        <v>23143.683584517752</v>
      </c>
    </row>
    <row r="35" spans="2:9" ht="15.75" hidden="1" x14ac:dyDescent="0.25">
      <c r="B35" s="309"/>
      <c r="C35" s="310"/>
      <c r="D35" s="311"/>
      <c r="E35" s="310"/>
      <c r="F35" s="310"/>
      <c r="G35" s="22"/>
      <c r="H35" s="312"/>
      <c r="I35" s="313"/>
    </row>
    <row r="36" spans="2:9" ht="15.75" x14ac:dyDescent="0.3">
      <c r="B36" s="56">
        <v>5</v>
      </c>
      <c r="C36" s="57"/>
      <c r="D36" s="280" t="s">
        <v>10</v>
      </c>
      <c r="E36" s="64"/>
      <c r="F36" s="64"/>
      <c r="G36" s="22"/>
      <c r="H36" s="64"/>
      <c r="I36" s="63">
        <f>I39</f>
        <v>1300.6929955770001</v>
      </c>
    </row>
    <row r="37" spans="2:9" ht="31.5" hidden="1" x14ac:dyDescent="0.25">
      <c r="B37" s="23" t="s">
        <v>96</v>
      </c>
      <c r="C37" s="23" t="s">
        <v>60</v>
      </c>
      <c r="D37" s="299" t="s">
        <v>19</v>
      </c>
      <c r="E37" s="41" t="s">
        <v>15</v>
      </c>
      <c r="F37" s="283">
        <v>2</v>
      </c>
      <c r="G37" s="303">
        <f>Composições!F16</f>
        <v>517.99800700000003</v>
      </c>
      <c r="H37" s="285">
        <f t="shared" ref="H37" si="4">G37*1.2555</f>
        <v>650.34649778850007</v>
      </c>
      <c r="I37" s="286">
        <f t="shared" ref="I37" si="5">H37*F37</f>
        <v>1300.6929955770001</v>
      </c>
    </row>
    <row r="38" spans="2:9" ht="15.75" hidden="1" x14ac:dyDescent="0.25">
      <c r="B38" s="42"/>
      <c r="C38" s="69"/>
      <c r="D38" s="281"/>
      <c r="E38" s="69"/>
      <c r="F38" s="251"/>
      <c r="G38" s="314"/>
      <c r="H38" s="263"/>
      <c r="I38" s="315"/>
    </row>
    <row r="39" spans="2:9" ht="15.6" hidden="1" customHeight="1" x14ac:dyDescent="0.25">
      <c r="B39" s="42"/>
      <c r="C39" s="69"/>
      <c r="D39" s="281"/>
      <c r="E39" s="69"/>
      <c r="F39" s="251"/>
      <c r="G39" s="41" t="s">
        <v>1</v>
      </c>
      <c r="H39" s="263"/>
      <c r="I39" s="32">
        <f>SUM(I37:I38)</f>
        <v>1300.6929955770001</v>
      </c>
    </row>
    <row r="40" spans="2:9" ht="15.75" x14ac:dyDescent="0.3">
      <c r="B40" s="56">
        <v>6</v>
      </c>
      <c r="C40" s="57"/>
      <c r="D40" s="280" t="s">
        <v>32</v>
      </c>
      <c r="E40" s="64"/>
      <c r="F40" s="64"/>
      <c r="G40" s="41"/>
      <c r="H40" s="64"/>
      <c r="I40" s="32">
        <f>I43</f>
        <v>1436.8465317509997</v>
      </c>
    </row>
    <row r="41" spans="2:9" ht="47.25" hidden="1" x14ac:dyDescent="0.25">
      <c r="B41" s="23" t="s">
        <v>97</v>
      </c>
      <c r="C41" s="23" t="s">
        <v>55</v>
      </c>
      <c r="D41" s="299" t="s">
        <v>33</v>
      </c>
      <c r="E41" s="41" t="s">
        <v>15</v>
      </c>
      <c r="F41" s="283">
        <v>2</v>
      </c>
      <c r="G41" s="303">
        <f>Composições!F2</f>
        <v>24.464590999999999</v>
      </c>
      <c r="H41" s="285">
        <f t="shared" ref="H41:H42" si="6">G41*1.2555</f>
        <v>30.715294000499998</v>
      </c>
      <c r="I41" s="286">
        <f t="shared" ref="I41:I42" si="7">H41*F41</f>
        <v>61.430588000999997</v>
      </c>
    </row>
    <row r="42" spans="2:9" ht="31.5" hidden="1" x14ac:dyDescent="0.25">
      <c r="B42" s="23" t="s">
        <v>98</v>
      </c>
      <c r="C42" s="23" t="s">
        <v>152</v>
      </c>
      <c r="D42" s="299" t="s">
        <v>62</v>
      </c>
      <c r="E42" s="41" t="s">
        <v>15</v>
      </c>
      <c r="F42" s="283">
        <v>5</v>
      </c>
      <c r="G42" s="303">
        <f>Composições!F20</f>
        <v>219.10249999999999</v>
      </c>
      <c r="H42" s="285">
        <f t="shared" si="6"/>
        <v>275.08318874999998</v>
      </c>
      <c r="I42" s="286">
        <f t="shared" si="7"/>
        <v>1375.4159437499998</v>
      </c>
    </row>
    <row r="43" spans="2:9" ht="15.75" hidden="1" x14ac:dyDescent="0.25">
      <c r="B43" s="42"/>
      <c r="C43" s="69"/>
      <c r="D43" s="281"/>
      <c r="E43" s="69"/>
      <c r="F43" s="251"/>
      <c r="G43" s="41" t="s">
        <v>1</v>
      </c>
      <c r="H43" s="263"/>
      <c r="I43" s="32">
        <f>SUM(I41:I42)</f>
        <v>1436.8465317509997</v>
      </c>
    </row>
    <row r="44" spans="2:9" ht="18" customHeight="1" thickBot="1" x14ac:dyDescent="0.35">
      <c r="B44" s="23">
        <v>7</v>
      </c>
      <c r="C44" s="69"/>
      <c r="D44" s="48" t="s">
        <v>11</v>
      </c>
      <c r="E44" s="47"/>
      <c r="F44" s="47"/>
      <c r="G44" s="47"/>
      <c r="H44" s="47"/>
      <c r="I44" s="63">
        <f>I53</f>
        <v>20520.144210127051</v>
      </c>
    </row>
    <row r="45" spans="2:9" ht="15.75" hidden="1" x14ac:dyDescent="0.3">
      <c r="B45" s="264" t="s">
        <v>99</v>
      </c>
      <c r="C45" s="264" t="s">
        <v>82</v>
      </c>
      <c r="D45" s="265" t="s">
        <v>83</v>
      </c>
      <c r="E45" s="262" t="s">
        <v>0</v>
      </c>
      <c r="F45" s="266">
        <v>531.38</v>
      </c>
      <c r="G45" s="267">
        <f>Composições!F32</f>
        <v>4.9544999999999995</v>
      </c>
      <c r="H45" s="246">
        <f t="shared" ref="H45:H52" si="8">G45*1.2555</f>
        <v>6.2203747499999995</v>
      </c>
      <c r="I45" s="247">
        <f t="shared" ref="I45:I52" si="9">H45*F45</f>
        <v>3305.3827346549997</v>
      </c>
    </row>
    <row r="46" spans="2:9" ht="31.5" hidden="1" x14ac:dyDescent="0.3">
      <c r="B46" s="264" t="s">
        <v>100</v>
      </c>
      <c r="C46" s="264">
        <v>88485</v>
      </c>
      <c r="D46" s="265" t="s">
        <v>26</v>
      </c>
      <c r="E46" s="262" t="s">
        <v>0</v>
      </c>
      <c r="F46" s="266">
        <v>608.85299999999984</v>
      </c>
      <c r="G46" s="267">
        <v>1.68</v>
      </c>
      <c r="H46" s="246">
        <f t="shared" si="8"/>
        <v>2.1092400000000002</v>
      </c>
      <c r="I46" s="247">
        <f t="shared" si="9"/>
        <v>1284.2171017199998</v>
      </c>
    </row>
    <row r="47" spans="2:9" ht="31.5" hidden="1" x14ac:dyDescent="0.3">
      <c r="B47" s="264" t="s">
        <v>101</v>
      </c>
      <c r="C47" s="252">
        <v>88496</v>
      </c>
      <c r="D47" s="268" t="s">
        <v>27</v>
      </c>
      <c r="E47" s="262" t="s">
        <v>0</v>
      </c>
      <c r="F47" s="245">
        <v>29.2</v>
      </c>
      <c r="G47" s="261">
        <v>21.84</v>
      </c>
      <c r="H47" s="246">
        <f t="shared" si="8"/>
        <v>27.420120000000001</v>
      </c>
      <c r="I47" s="247">
        <f t="shared" si="9"/>
        <v>800.66750400000001</v>
      </c>
    </row>
    <row r="48" spans="2:9" ht="31.5" hidden="1" x14ac:dyDescent="0.3">
      <c r="B48" s="264" t="s">
        <v>102</v>
      </c>
      <c r="C48" s="252">
        <v>88497</v>
      </c>
      <c r="D48" s="268" t="s">
        <v>28</v>
      </c>
      <c r="E48" s="262" t="s">
        <v>0</v>
      </c>
      <c r="F48" s="245">
        <v>118.38400000000001</v>
      </c>
      <c r="G48" s="261">
        <v>12.3</v>
      </c>
      <c r="H48" s="246">
        <f t="shared" si="8"/>
        <v>15.442650000000002</v>
      </c>
      <c r="I48" s="247">
        <f t="shared" si="9"/>
        <v>1828.1626776000005</v>
      </c>
    </row>
    <row r="49" spans="2:9" ht="31.5" hidden="1" x14ac:dyDescent="0.25">
      <c r="B49" s="264" t="s">
        <v>103</v>
      </c>
      <c r="C49" s="252">
        <v>95305</v>
      </c>
      <c r="D49" s="269" t="s">
        <v>29</v>
      </c>
      <c r="E49" s="244" t="s">
        <v>0</v>
      </c>
      <c r="F49" s="245">
        <v>413.61599999999999</v>
      </c>
      <c r="G49" s="253">
        <v>13.79</v>
      </c>
      <c r="H49" s="246">
        <f t="shared" si="8"/>
        <v>17.313344999999998</v>
      </c>
      <c r="I49" s="247">
        <f t="shared" si="9"/>
        <v>7161.076505519999</v>
      </c>
    </row>
    <row r="50" spans="2:9" ht="31.5" hidden="1" x14ac:dyDescent="0.25">
      <c r="B50" s="264" t="s">
        <v>104</v>
      </c>
      <c r="C50" s="252" t="s">
        <v>17</v>
      </c>
      <c r="D50" s="269" t="s">
        <v>20</v>
      </c>
      <c r="E50" s="252" t="s">
        <v>0</v>
      </c>
      <c r="F50" s="245">
        <v>118.38400000000001</v>
      </c>
      <c r="G50" s="261">
        <f>Composições!F24</f>
        <v>11.72</v>
      </c>
      <c r="H50" s="246">
        <f t="shared" si="8"/>
        <v>14.714460000000001</v>
      </c>
      <c r="I50" s="247">
        <f t="shared" si="9"/>
        <v>1741.9566326400004</v>
      </c>
    </row>
    <row r="51" spans="2:9" ht="31.5" hidden="1" x14ac:dyDescent="0.3">
      <c r="B51" s="264" t="s">
        <v>105</v>
      </c>
      <c r="C51" s="252">
        <v>88488</v>
      </c>
      <c r="D51" s="268" t="s">
        <v>156</v>
      </c>
      <c r="E51" s="262" t="s">
        <v>0</v>
      </c>
      <c r="F51" s="245">
        <v>29.2</v>
      </c>
      <c r="G51" s="261">
        <v>14.73</v>
      </c>
      <c r="H51" s="246">
        <f t="shared" si="8"/>
        <v>18.493515000000002</v>
      </c>
      <c r="I51" s="247">
        <f t="shared" si="9"/>
        <v>540.01063800000009</v>
      </c>
    </row>
    <row r="52" spans="2:9" ht="31.5" hidden="1" x14ac:dyDescent="0.25">
      <c r="B52" s="264" t="s">
        <v>106</v>
      </c>
      <c r="C52" s="252" t="s">
        <v>18</v>
      </c>
      <c r="D52" s="270" t="s">
        <v>69</v>
      </c>
      <c r="E52" s="252" t="s">
        <v>0</v>
      </c>
      <c r="F52" s="245">
        <v>243.53620000000004</v>
      </c>
      <c r="G52" s="261">
        <f>Composições!F28</f>
        <v>12.619944444444442</v>
      </c>
      <c r="H52" s="246">
        <f t="shared" si="8"/>
        <v>15.844340249999998</v>
      </c>
      <c r="I52" s="247">
        <f t="shared" si="9"/>
        <v>3858.67041599205</v>
      </c>
    </row>
    <row r="53" spans="2:9" ht="15.75" hidden="1" x14ac:dyDescent="0.25">
      <c r="B53" s="37"/>
      <c r="C53" s="34"/>
      <c r="D53" s="34"/>
      <c r="E53" s="34"/>
      <c r="F53" s="34"/>
      <c r="G53" s="35" t="s">
        <v>1</v>
      </c>
      <c r="H53" s="36"/>
      <c r="I53" s="32">
        <f>SUM(I45:I52)</f>
        <v>20520.144210127051</v>
      </c>
    </row>
    <row r="54" spans="2:9" ht="16.5" hidden="1" thickBot="1" x14ac:dyDescent="0.3">
      <c r="B54" s="37"/>
      <c r="C54" s="34"/>
      <c r="D54" s="34"/>
      <c r="E54" s="34"/>
      <c r="F54" s="34"/>
      <c r="G54" s="35" t="s">
        <v>1</v>
      </c>
      <c r="H54" s="36"/>
      <c r="I54" s="32">
        <f>SUM(I53,I43,I39,I34,I22,I17,I11)</f>
        <v>55442.527141972809</v>
      </c>
    </row>
    <row r="55" spans="2:9" ht="15.75" hidden="1" thickBot="1" x14ac:dyDescent="0.3">
      <c r="B55" s="7"/>
      <c r="C55" s="7"/>
      <c r="D55" s="16"/>
      <c r="E55" s="17"/>
      <c r="F55" s="17"/>
      <c r="G55" s="38"/>
      <c r="H55" s="18"/>
      <c r="I55" s="18"/>
    </row>
    <row r="56" spans="2:9" ht="20.25" thickBot="1" x14ac:dyDescent="0.3">
      <c r="B56" s="320"/>
      <c r="C56" s="317"/>
      <c r="D56" s="316" t="s">
        <v>21</v>
      </c>
      <c r="E56" s="317"/>
      <c r="F56" s="317"/>
      <c r="G56" s="317"/>
      <c r="H56" s="318"/>
      <c r="I56" s="319">
        <f>I54</f>
        <v>55442.527141972809</v>
      </c>
    </row>
    <row r="61" spans="2:9" x14ac:dyDescent="0.25">
      <c r="I61" s="77">
        <f>I56-I58+1</f>
        <v>55443.527141972809</v>
      </c>
    </row>
    <row r="63" spans="2:9" x14ac:dyDescent="0.25">
      <c r="F63" s="74"/>
    </row>
  </sheetData>
  <mergeCells count="4">
    <mergeCell ref="B2:G5"/>
    <mergeCell ref="I2:I3"/>
    <mergeCell ref="J2:J3"/>
    <mergeCell ref="I4:I5"/>
  </mergeCells>
  <printOptions horizontalCentered="1" verticalCentered="1"/>
  <pageMargins left="0.23622047244094491" right="0.23622047244094491" top="0.2" bottom="0.16" header="0.15" footer="0.16"/>
  <pageSetup paperSize="9" scale="55" fitToWidth="0" orientation="landscape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6</vt:i4>
      </vt:variant>
    </vt:vector>
  </HeadingPairs>
  <TitlesOfParts>
    <vt:vector size="10" baseType="lpstr">
      <vt:lpstr>Resumo</vt:lpstr>
      <vt:lpstr>P. Referência</vt:lpstr>
      <vt:lpstr>Composições</vt:lpstr>
      <vt:lpstr>Resumo AP</vt:lpstr>
      <vt:lpstr>'P. Referência'!Area_de_impressao</vt:lpstr>
      <vt:lpstr>Resumo!Area_de_impressao</vt:lpstr>
      <vt:lpstr>'Resumo AP'!Area_de_impressao</vt:lpstr>
      <vt:lpstr>'P. Referência'!Titulos_de_impressao</vt:lpstr>
      <vt:lpstr>Resumo!Titulos_de_impressao</vt:lpstr>
      <vt:lpstr>'Resumo AP'!Titulos_de_impressao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Marcos Adriano de Oliveira</dc:creator>
  <cp:lastModifiedBy>Jaderson Diego de Figueiredo</cp:lastModifiedBy>
  <cp:lastPrinted>2021-09-21T12:50:53Z</cp:lastPrinted>
  <dcterms:created xsi:type="dcterms:W3CDTF">2017-08-18T12:05:16Z</dcterms:created>
  <dcterms:modified xsi:type="dcterms:W3CDTF">2021-11-17T15:12:04Z</dcterms:modified>
</cp:coreProperties>
</file>