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ctor.Oliveira\Downloads\"/>
    </mc:Choice>
  </mc:AlternateContent>
  <bookViews>
    <workbookView xWindow="0" yWindow="0" windowWidth="28800" windowHeight="12432" tabRatio="807"/>
  </bookViews>
  <sheets>
    <sheet name="Resumo AP" sheetId="20" r:id="rId1"/>
    <sheet name="P. Referência" sheetId="17" r:id="rId2"/>
    <sheet name="Composições" sheetId="18" r:id="rId3"/>
    <sheet name="BDI" sheetId="21" r:id="rId4"/>
    <sheet name="Quantitativos" sheetId="22" r:id="rId5"/>
  </sheets>
  <externalReferences>
    <externalReference r:id="rId6"/>
  </externalReferences>
  <definedNames>
    <definedName name="_xlnm.Print_Area" localSheetId="3">BDI!$A$1:$G$32</definedName>
    <definedName name="_xlnm.Print_Area" localSheetId="1">'P. Referência'!$B$2:$I$57</definedName>
    <definedName name="_xlnm.Print_Area" localSheetId="0">'Resumo AP'!$B$2:$D$16</definedName>
    <definedName name="_xlnm.Print_Titles" localSheetId="1">'P. Referência'!$2:$7</definedName>
    <definedName name="_xlnm.Print_Titles" localSheetId="0">'Resumo AP'!$2:$7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0" l="1"/>
  <c r="H52" i="17"/>
  <c r="H50" i="17"/>
  <c r="I50" i="17" s="1"/>
  <c r="H49" i="17"/>
  <c r="I49" i="17" s="1"/>
  <c r="H48" i="17"/>
  <c r="I48" i="17" s="1"/>
  <c r="H47" i="17"/>
  <c r="H33" i="17"/>
  <c r="I33" i="17" s="1"/>
  <c r="H31" i="17"/>
  <c r="H30" i="17"/>
  <c r="H29" i="17"/>
  <c r="I29" i="17" s="1"/>
  <c r="H28" i="17"/>
  <c r="I28" i="17" s="1"/>
  <c r="H27" i="17"/>
  <c r="I27" i="17" s="1"/>
  <c r="H16" i="17"/>
  <c r="I16" i="17" s="1"/>
  <c r="H10" i="17"/>
  <c r="I10" i="17" s="1"/>
  <c r="H9" i="17"/>
  <c r="I9" i="17" s="1"/>
  <c r="I52" i="17"/>
  <c r="I47" i="17"/>
  <c r="I31" i="17"/>
  <c r="I30" i="17"/>
  <c r="G26" i="21"/>
  <c r="K22" i="21"/>
  <c r="K18" i="21" s="1"/>
  <c r="K21" i="21"/>
  <c r="K20" i="21"/>
  <c r="K19" i="21"/>
  <c r="G18" i="21"/>
  <c r="K17" i="21"/>
  <c r="G16" i="21"/>
  <c r="K15" i="21"/>
  <c r="K14" i="21"/>
  <c r="K13" i="21"/>
  <c r="K12" i="21"/>
  <c r="G11" i="21"/>
  <c r="F8" i="21"/>
  <c r="F6" i="21"/>
  <c r="G25" i="21" l="1"/>
  <c r="G8" i="21" s="1"/>
  <c r="K24" i="21"/>
  <c r="G25" i="17" l="1"/>
  <c r="H25" i="17" s="1"/>
  <c r="I25" i="17" s="1"/>
  <c r="F19" i="18" l="1"/>
  <c r="F63" i="18" l="1"/>
  <c r="F62" i="18"/>
  <c r="F61" i="18"/>
  <c r="F60" i="18"/>
  <c r="F59" i="18"/>
  <c r="F58" i="18"/>
  <c r="F57" i="18"/>
  <c r="F55" i="18"/>
  <c r="F54" i="18"/>
  <c r="F53" i="18"/>
  <c r="F51" i="18"/>
  <c r="F50" i="18"/>
  <c r="F49" i="18"/>
  <c r="F47" i="18"/>
  <c r="F46" i="18"/>
  <c r="F45" i="18"/>
  <c r="F43" i="18"/>
  <c r="F42" i="18"/>
  <c r="F41" i="18"/>
  <c r="F40" i="18"/>
  <c r="F39" i="18"/>
  <c r="F48" i="18" l="1"/>
  <c r="F52" i="18"/>
  <c r="F56" i="18"/>
  <c r="F44" i="18"/>
  <c r="F38" i="18"/>
  <c r="G15" i="17" l="1"/>
  <c r="H15" i="17" s="1"/>
  <c r="I15" i="17" s="1"/>
  <c r="G14" i="17"/>
  <c r="H14" i="17" s="1"/>
  <c r="I14" i="17" s="1"/>
  <c r="G21" i="17"/>
  <c r="H21" i="17" s="1"/>
  <c r="I21" i="17" s="1"/>
  <c r="G20" i="17"/>
  <c r="H20" i="17" s="1"/>
  <c r="I20" i="17" s="1"/>
  <c r="G26" i="17"/>
  <c r="H26" i="17" s="1"/>
  <c r="I26" i="17" s="1"/>
  <c r="I17" i="17" l="1"/>
  <c r="D9" i="20" s="1"/>
  <c r="F34" i="18"/>
  <c r="F33" i="18"/>
  <c r="F32" i="18" l="1"/>
  <c r="G46" i="17" s="1"/>
  <c r="H46" i="17" s="1"/>
  <c r="I46" i="17" s="1"/>
  <c r="I22" i="17" l="1"/>
  <c r="D10" i="20" s="1"/>
  <c r="I11" i="17" l="1"/>
  <c r="E31" i="18"/>
  <c r="F31" i="18" s="1"/>
  <c r="F30" i="18"/>
  <c r="F29" i="18"/>
  <c r="E25" i="18"/>
  <c r="F25" i="18" s="1"/>
  <c r="F27" i="18"/>
  <c r="F26" i="18"/>
  <c r="F23" i="18"/>
  <c r="F22" i="18"/>
  <c r="F21" i="18"/>
  <c r="F18" i="18"/>
  <c r="F17" i="18"/>
  <c r="F15" i="18"/>
  <c r="F14" i="18"/>
  <c r="F13" i="18"/>
  <c r="F12" i="18"/>
  <c r="F11" i="18"/>
  <c r="F10" i="18"/>
  <c r="F9" i="18"/>
  <c r="F8" i="18"/>
  <c r="F7" i="18"/>
  <c r="F5" i="18"/>
  <c r="F4" i="18"/>
  <c r="F3" i="18"/>
  <c r="F20" i="18" l="1"/>
  <c r="F2" i="18"/>
  <c r="F28" i="18"/>
  <c r="F24" i="18"/>
  <c r="F16" i="18"/>
  <c r="F6" i="18"/>
  <c r="G53" i="17" l="1"/>
  <c r="H53" i="17" s="1"/>
  <c r="I53" i="17" s="1"/>
  <c r="G51" i="17"/>
  <c r="H51" i="17" s="1"/>
  <c r="I51" i="17" s="1"/>
  <c r="G42" i="17"/>
  <c r="H42" i="17" s="1"/>
  <c r="I42" i="17" s="1"/>
  <c r="G37" i="17"/>
  <c r="G32" i="17"/>
  <c r="H32" i="17" s="1"/>
  <c r="I32" i="17" s="1"/>
  <c r="G41" i="17"/>
  <c r="H41" i="17" s="1"/>
  <c r="I41" i="17" s="1"/>
  <c r="H37" i="17" l="1"/>
  <c r="I37" i="17" s="1"/>
  <c r="I38" i="17" s="1"/>
  <c r="D12" i="20" s="1"/>
  <c r="I43" i="17"/>
  <c r="D13" i="20" s="1"/>
  <c r="I54" i="17"/>
  <c r="I34" i="17"/>
  <c r="D11" i="20" s="1"/>
  <c r="D16" i="20" l="1"/>
  <c r="D14" i="20"/>
  <c r="I56" i="17"/>
</calcChain>
</file>

<file path=xl/sharedStrings.xml><?xml version="1.0" encoding="utf-8"?>
<sst xmlns="http://schemas.openxmlformats.org/spreadsheetml/2006/main" count="342" uniqueCount="203">
  <si>
    <t>M²</t>
  </si>
  <si>
    <t>SUBTOTAL</t>
  </si>
  <si>
    <t>Item</t>
  </si>
  <si>
    <t>Descrição</t>
  </si>
  <si>
    <t>Und.</t>
  </si>
  <si>
    <t>Valor Total</t>
  </si>
  <si>
    <t>M</t>
  </si>
  <si>
    <t>KG</t>
  </si>
  <si>
    <t>Código SINAPI</t>
  </si>
  <si>
    <t>COBERTURA E FORRO.</t>
  </si>
  <si>
    <t>ESQUADRIAS PORTAS E JANELAS.</t>
  </si>
  <si>
    <t>PINTURA.</t>
  </si>
  <si>
    <t>CHP</t>
  </si>
  <si>
    <t>Composição 01</t>
  </si>
  <si>
    <t>Composição 02</t>
  </si>
  <si>
    <t>Und</t>
  </si>
  <si>
    <t>Composição 04</t>
  </si>
  <si>
    <t>Composição 05</t>
  </si>
  <si>
    <t>Composição 06</t>
  </si>
  <si>
    <t>PORTINHOLA DE ALUMÍNIO DE ABRIR COM GUARNIÇÃO E FIXAÇÃO (P6).</t>
  </si>
  <si>
    <t>APLICAÇÃO MANUAL DE TINTA LÁTEX ACRÍLICA, 1° LINHA, ANTIMOFO E LAVAVEL, COM DUAS DEMÃOS NA COR OVELHA.</t>
  </si>
  <si>
    <t>Total Geral</t>
  </si>
  <si>
    <t>Referência SINAPI Desonerada:</t>
  </si>
  <si>
    <t>CALHA EM CHAPA DE AÇO GALVANIZADO NÚMERO 24, DESENVOLVIMENTO DE 50 CM, INCLUSO TRANSPORTE VERTICAL. AF_06/2016.</t>
  </si>
  <si>
    <t>RUFO EM CHAPA DE AÇO GALVANIZO NÚMERO 24, CORTE DE 25CM, INCLUSO TRANSPORTE VERTICAL. AF_06/2016.</t>
  </si>
  <si>
    <t>FORRO EM DRYWALL, PARA AMBIENTES RESIDENCIAIS, INCLUSIVE ESTRUTURA DE FIXAÇÃO. AF_05/2017_P.</t>
  </si>
  <si>
    <t>APLICAÇÃO DE FUNDO SELADOR ACRÍLICO EM PAREDES, UMA DEMÃO. AF_06/2014.</t>
  </si>
  <si>
    <t>APLICAÇÃO E LIXAMENTO DE MASSA LÁTEX EM TETO, DUAS DEMÃOS. AF_06/2014.</t>
  </si>
  <si>
    <t>APLICAÇÃO E LIXAMENTO DE MASSA LÁTEX EM PAREDES, DUAS DEMÃOS. AF_06/2014.</t>
  </si>
  <si>
    <t>TEXTURA ACRÍLICA, APLICAÇÃO MANUAL EM PAREDE, UMA DEMÃO. AF_09/2016</t>
  </si>
  <si>
    <t>PINGADEIRA EM CHAPA DE AÇO GALVANIZADO NÚMERO 24, INCLUSO TRANSPORTE VERTICAL.</t>
  </si>
  <si>
    <t>Valor Unitário C/ BDI 25,55%</t>
  </si>
  <si>
    <t>LUMINÁRIAS</t>
  </si>
  <si>
    <t xml:space="preserve">FORNECIMENTO DE LUMINÁRIA DE EMBUTIR LUMINÁRIA PLAFON 
LED 25W EMBUTIR FORRO QUADRADO BRANCO FRIO
</t>
  </si>
  <si>
    <t xml:space="preserve">Descrição                               </t>
  </si>
  <si>
    <t>Unidade</t>
  </si>
  <si>
    <t>Coeficiente</t>
  </si>
  <si>
    <t>Preço Unitario</t>
  </si>
  <si>
    <t>Preço total</t>
  </si>
  <si>
    <t>H</t>
  </si>
  <si>
    <t>FORNECIMENTO DE LUMINÁRIA DE EMBUTIR LUMINÁRIA PLAFON 
LED 25W EMBUTIR FORRO QUADRADO BRANCO FRIO</t>
  </si>
  <si>
    <t>AUXILIAR DE ELETRICISTA COM ENCARGOS COMPLEMENTARES</t>
  </si>
  <si>
    <t>ELETRICISTA COM ENCARGOS COMPLEMENTARES</t>
  </si>
  <si>
    <t>UND</t>
  </si>
  <si>
    <t xml:space="preserve">PINGADEIRA EM CHAPA DE AÇO GALVANIZADO NÚMERO 24, CORTE DE 25 CM, INCLUSO TRANSPORTE VERTICAL. </t>
  </si>
  <si>
    <t>SELANTE ELASTICO MONOCOMPONENTE A BASE DE POLIURETANO PARA JUNTAS DIVERSAS</t>
  </si>
  <si>
    <t>310ML</t>
  </si>
  <si>
    <t>PREGO DE ACO POLIDO COM CABECA 18 X 27 (2 1/2 X 10)</t>
  </si>
  <si>
    <t>REBITE DE ALUMINIO VAZADO DE REPUXO, 3,2 X 8 MM (1KG = 1025 UNIDADES)</t>
  </si>
  <si>
    <t>SOLDA EM BARRA DE ESTANHO-CHUMBO 50/50</t>
  </si>
  <si>
    <t>RUFO INTERNO/EXTERNO DE CHAPA DE ACO GALVANIZADA NUM 24, CORTE 25 CM (COLETADO CAIXA)</t>
  </si>
  <si>
    <t>SERVENTE COM ENCARGOS COMPLEMENTARES</t>
  </si>
  <si>
    <t>TELHADISTA COM ENCARGOS COMPLEMENTARES</t>
  </si>
  <si>
    <t>GUINCHO ELÉTRICO DE COLUNA, CAPACIDADE 400 KG, COM MOTO FREIO, MOTOR TRIFÁSICO DE 1,25 CV - CHI DIURNO. AF_03/2016</t>
  </si>
  <si>
    <t>CHI</t>
  </si>
  <si>
    <t>Composição 1</t>
  </si>
  <si>
    <t>Composição 2</t>
  </si>
  <si>
    <t>PORTA EM ALUMÍNIO DE ABRIR TIPO VENEZIANA COM GUARNIÇÃO, FIXAÇÃO COM PARAFUSOS - FORNECIMENTO E INSTALAÇÃO. AF_08/2015</t>
  </si>
  <si>
    <t>M2</t>
  </si>
  <si>
    <t>BUCHA DE NYLON SEM ABA S10, COM PARAFUSO DE 6,10 X 65 MM EM ACO ZINCADO COM ROSCA SOBERBA, CABECA CHATA E FENDA PHILLIPS</t>
  </si>
  <si>
    <t>Composição 3</t>
  </si>
  <si>
    <t>LUMINÁRIA TIPO PLAFON EM PLÁSTICO, DE SOBREPOR, COM 1 LÂMPADA FLUORESCENTE DE 15 W, SEM REATOR - FORNECIMENTO E INSTALAÇÃO. AF_02/2020</t>
  </si>
  <si>
    <t xml:space="preserve">FORNECIMENTO DE LUMIÁRIA LED REFLETOR RETANGULAR BIVOLT, LUZ BRANCA, 50 W              </t>
  </si>
  <si>
    <t xml:space="preserve">FORNECIMENTO DE LUMIÁRIA LED REFLETOR RETANGULAR BIVOLT, LUZ BRANCA, 50 W     </t>
  </si>
  <si>
    <t xml:space="preserve">LUMINARIA LED REFLETOR RETANGULAR BIVOLT, LUZ BRANCA, 50 W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</si>
  <si>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Orçamento</t>
  </si>
  <si>
    <t>TINTA ACRILICA PREMIUM,PRIMEIRA LINHA NA COR OVELHA 18L</t>
  </si>
  <si>
    <t>L</t>
  </si>
  <si>
    <t>PINTOR COM ENCARGOS COMPLEMENTARES</t>
  </si>
  <si>
    <t xml:space="preserve">APLICAÇÃO MANUAL DE PINTURA COM TINTA ACRÍLICA, 1° LINHA, ANTIMOFO EM PAREDES EXTERNAS DE CASAS, DUAS CORES. </t>
  </si>
  <si>
    <t>TINTA ACRILICA PREMIUM,PRIMEIRA LINHA NA COR OVELHA/VERDE FOLHA 18L</t>
  </si>
  <si>
    <t>Planilha de Referência Orçamentária
Núcleo Avançado de Capacitação VERA</t>
  </si>
  <si>
    <t>ADMINISTRAÇÃO DA OBRA</t>
  </si>
  <si>
    <t xml:space="preserve">ENGENHEIRO CIVIL DE OBRA PLENO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</si>
  <si>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2h /dia, 3x / semana, 1 mês</t>
  </si>
  <si>
    <t>4h/dia, todo dia, 1 mês</t>
  </si>
  <si>
    <t>REMOÇÃO DE FORROS DE DRYWALL, PVC E FIBROMINERAL, DE FORMA MANUAL, SEM REAPROVEITAMENTO. AF_12/2017</t>
  </si>
  <si>
    <t>REMOÇÃO DE TELHAS, DE FIBROCIMENTO, METÁLICA E CERÂMICA, DE FORMA MANUAL, SEM REAPROVEITAMENTO. AF_12/2017</t>
  </si>
  <si>
    <t>REMOÇÃO DE PINTURA</t>
  </si>
  <si>
    <t>Quant.</t>
  </si>
  <si>
    <t>ENCARREGADO GERAL COM ENCARGOS COMPLEMENTARES</t>
  </si>
  <si>
    <t>90776</t>
  </si>
  <si>
    <t>Composição 7</t>
  </si>
  <si>
    <t>REMOÇÃO DE PINTURA INTERNA E EXTERNA</t>
  </si>
  <si>
    <t>Valor Unit.</t>
  </si>
  <si>
    <t>3.2</t>
  </si>
  <si>
    <t>1.1</t>
  </si>
  <si>
    <t>1.2</t>
  </si>
  <si>
    <t>2.1</t>
  </si>
  <si>
    <t>3.1</t>
  </si>
  <si>
    <t>3.3</t>
  </si>
  <si>
    <t>3.4</t>
  </si>
  <si>
    <t>3.7</t>
  </si>
  <si>
    <t>3.8</t>
  </si>
  <si>
    <t>3.9</t>
  </si>
  <si>
    <t>3.10</t>
  </si>
  <si>
    <t>4.1</t>
  </si>
  <si>
    <t>5.1</t>
  </si>
  <si>
    <t>5.2</t>
  </si>
  <si>
    <t>6.1</t>
  </si>
  <si>
    <t>6.2</t>
  </si>
  <si>
    <t>6.3</t>
  </si>
  <si>
    <t>6.4</t>
  </si>
  <si>
    <t>6.5</t>
  </si>
  <si>
    <t>6.6</t>
  </si>
  <si>
    <t>6.7</t>
  </si>
  <si>
    <t>6.8</t>
  </si>
  <si>
    <t>Composição 07</t>
  </si>
  <si>
    <t>REMOÇÃO DE RUFO, CALHAS E PINGADEIRA SEM REAPROVEITAMENTO</t>
  </si>
  <si>
    <t>Composição 08</t>
  </si>
  <si>
    <t>Composição 8</t>
  </si>
  <si>
    <t xml:space="preserve">SERVIÇO DE ADEQUAÇÃO DA ESTRUTURA METÁLICA </t>
  </si>
  <si>
    <t>Composição 9</t>
  </si>
  <si>
    <t>SERRALHEIRO COM ENCARGOS COMPLEMENTARES</t>
  </si>
  <si>
    <t>SOLDADOR COM ENCARGOS COMPLEMENTARES</t>
  </si>
  <si>
    <t>ELETRODO REVESTIDO AWS - E-6010, DIAMETRO IGUAL A 4,00 MM</t>
  </si>
  <si>
    <t>Kg</t>
  </si>
  <si>
    <t>Barra chata em aço 5/16 x 3"</t>
  </si>
  <si>
    <t>FERRAMENTAS - FAMILIA PEDREIRO - HORISTA (ENCARGOS COMPLEMENTARES - COLETADO CAIXA)</t>
  </si>
  <si>
    <t>TELHAMENTO COM TELHA ONDULADA DE FIBROCIMENTO E = 6 MM, COM RECOBRIMENTO LATERAL DE 1/4 DE ONDA PARA TELHADO COM INCLINAÇÃO MAIOR QUE 10°, COM ATÉ 2 ÁGUAS, INCLUSO IÇAMENTO. AF_07/2019</t>
  </si>
  <si>
    <t>MOBILIZAÇÃO E DESMOBILIZAÇÃO DE OBRA</t>
  </si>
  <si>
    <t>MOBILIZAÇÃO DE OBRA</t>
  </si>
  <si>
    <t>CAMINHÃO TOCO, PBT 14.300 KG, CARGA ÚTIL MÁX. 9.710 KG, DIST. ENTRE EIXOS 3,56 M, POTÊNCIA 185 CV, INCLUSIVE CARROCERIA FIXA ABERTA DE MADEIRA P/ TRANSPORTE GERAL DE CARGA SECA, DIMEN. APROX. 2,50 X 6,50 X 0,50 M - CHP DIURNO. AF_06/2014</t>
  </si>
  <si>
    <t>CAMINHÃO TOCO, PESO BRUTO TOTAL 14.300 KG, CARGA ÚTIL MÁXIMA 9590 KG, DISTÂNCIA ENTRE EIXOS 4,76 M, POTÊNCIA 185 CV (NÃO INCLUI CARROCERIA) - CHI DIURNO. AF_06/2014</t>
  </si>
  <si>
    <t>DESMOBILIZAÇÃO DE OBRA</t>
  </si>
  <si>
    <t>Composição 09</t>
  </si>
  <si>
    <t>Composição 10</t>
  </si>
  <si>
    <t>Composição 11</t>
  </si>
  <si>
    <t>2.2</t>
  </si>
  <si>
    <t xml:space="preserve">Composição 10 </t>
  </si>
  <si>
    <t xml:space="preserve">Composição 11 </t>
  </si>
  <si>
    <t>3.0</t>
  </si>
  <si>
    <t>Cotação 01</t>
  </si>
  <si>
    <t>LOCAÇÃO DE CAÇAMBA TIPO BOTA-FORA</t>
  </si>
  <si>
    <t>EMISSÃO DE CUSTEIO DE ALVARA E REGISTROS</t>
  </si>
  <si>
    <t>PLACA DE OBRA (PARA CONSTRUÇÃO CIVIL) EM CHAPA GALVANIZADA, ADESIVADA FIXA EM ESTRUTURA DE MADEIRA.</t>
  </si>
  <si>
    <t>EMISSÃO E CUSTEIO DE ALVARÁ E REGISTROS</t>
  </si>
  <si>
    <t>ALVARÁ DE OBRA</t>
  </si>
  <si>
    <t>Cotação - CREA MT</t>
  </si>
  <si>
    <t>ART/CREA DE EXECUÇÃO - AREA ATÉ 500 M²</t>
  </si>
  <si>
    <t>AUXILIAR DE ESCRITORIO COM ENCARGOS COMPLEMENTARES</t>
  </si>
  <si>
    <t>SARRAFO DE MADEIRA NAO APARELHADA *2,5 X 7* CM, MACARANDUBA, ANGELIM OU EQUIVALENTE DA REGIAO</t>
  </si>
  <si>
    <t>PONTALETE DE MADEIRA NAO APARELHADA *7,5 X 7,5* CM (3 X 3 ") PINUS, MISTA OU EQUIVALENTE DA REGIAO</t>
  </si>
  <si>
    <t>PLACA DE OBRA (PARA CONSTRUCAO CIVIL) EM CHAPA GALVANIZADA *N. 22*, ADESIVADA, DE *2,0 X 1,125* M</t>
  </si>
  <si>
    <t>PREGO DE ACO POLIDO COM CABECA 18 X 30 (2 3/4 X 10)</t>
  </si>
  <si>
    <t>CARPINTEIRO DE FORMAS COM ENCARGOS COMPLEMENTARES</t>
  </si>
  <si>
    <t>CONCRETO MAGRO PARA LASTRO, TRAÇO 1:4,5:4,5 (CIMENTO/ AREIA MÉDIA/ BRITA 1)  - PREPARO MECÂNICO COM BETONEIRA 400 L. AF_07/2016</t>
  </si>
  <si>
    <t>M3</t>
  </si>
  <si>
    <t>Composição 12</t>
  </si>
  <si>
    <t>Composição 13</t>
  </si>
  <si>
    <t>SERVIÇOS PRELIMINARES</t>
  </si>
  <si>
    <t>SERVIÇO DE ADEQUAÇÃO DA ESTRUTURA METÁLICA</t>
  </si>
  <si>
    <t>Composição 4</t>
  </si>
  <si>
    <t>Composição 03</t>
  </si>
  <si>
    <t>Cotação - Tabela 2021 Prefeitura de Cuiabá item 136</t>
  </si>
  <si>
    <t>APLICAÇÃO MANUAL DE PINTURA COM TINTA LÁTEX ACRÍLICA EM TETO, DUAS DEMÃOS. AF_06/2014</t>
  </si>
  <si>
    <t>Valor Parcial</t>
  </si>
  <si>
    <t>02/2022</t>
  </si>
  <si>
    <t>BDI</t>
  </si>
  <si>
    <t>OBRA:</t>
  </si>
  <si>
    <t>SINAPI MT           JAN_FEV/2022</t>
  </si>
  <si>
    <t>ENDEREÇO:</t>
  </si>
  <si>
    <t>MUNICÍPIO:</t>
  </si>
  <si>
    <t>ASSUNTO:</t>
  </si>
  <si>
    <t>REPARO DE ENGENHARIA</t>
  </si>
  <si>
    <t>ITEM</t>
  </si>
  <si>
    <t>DISCRIMINAÇÃO</t>
  </si>
  <si>
    <t>PERCENTUAL
(%)</t>
  </si>
  <si>
    <t>1.0</t>
  </si>
  <si>
    <t>MAX</t>
  </si>
  <si>
    <t>MIN</t>
  </si>
  <si>
    <t>Administração Central</t>
  </si>
  <si>
    <t>Despesas Financeiras</t>
  </si>
  <si>
    <t>1.3</t>
  </si>
  <si>
    <t>Riscos</t>
  </si>
  <si>
    <t>1.4</t>
  </si>
  <si>
    <t>Seguros e Garantias</t>
  </si>
  <si>
    <t>2.0</t>
  </si>
  <si>
    <t>LUCRO</t>
  </si>
  <si>
    <t>Lucro Operacional</t>
  </si>
  <si>
    <t>TRIBUTOS</t>
  </si>
  <si>
    <t>**ISS</t>
  </si>
  <si>
    <t>Cofins</t>
  </si>
  <si>
    <t>Pis</t>
  </si>
  <si>
    <t>Contribuição Previdênciária - Lei N° 13161/2015</t>
  </si>
  <si>
    <t>**ISS - Repassado pelo município</t>
  </si>
  <si>
    <t xml:space="preserve">Fórmula e parâmetros estabelecidos pelo Acórdão 2622/2013-TCU-Plenário (contemplando) </t>
  </si>
  <si>
    <t xml:space="preserve">TAXA DE BDI A SER APLICADA 
SOBRE O CUSTO DIRETO </t>
  </si>
  <si>
    <t>VALOR DA OBRA</t>
  </si>
  <si>
    <t>Não incidem IRPJ e CSLL na composição de Tributos.</t>
  </si>
  <si>
    <t>CÁLCULO DO BDI</t>
  </si>
  <si>
    <t>REFORMA NAC</t>
  </si>
  <si>
    <t>Área</t>
  </si>
  <si>
    <t>COBERTURA</t>
  </si>
  <si>
    <t>TELHAS</t>
  </si>
  <si>
    <t>CALHA</t>
  </si>
  <si>
    <t xml:space="preserve">RUFO </t>
  </si>
  <si>
    <t>PINGADEIRA</t>
  </si>
  <si>
    <t>FORRO</t>
  </si>
  <si>
    <t>OBRA DO SENAR VERA - MT</t>
  </si>
  <si>
    <t xml:space="preserve">Av. Brasil, Nº 1133 Esperança78.880-000 Vera – MT </t>
  </si>
  <si>
    <t>VERA - MT</t>
  </si>
  <si>
    <t>PLANILHA RESUMO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</si>
</sst>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\ * #,##0.0000_-;\-[$R$-416]\ * #,##0.0000_-;_-[$R$-416]\ * &quot;-&quot;??_-;_-@_-"/>
    <numFmt numFmtId="166" formatCode="_-[$R$-416]\ * #,##0.000000000_-;\-[$R$-416]\ * #,##0.000000000_-;_-[$R$-416]\ * &quot;-&quot;??_-;_-@_-"/>
    <numFmt numFmtId="167" formatCode="_(&quot;R$ &quot;* #,##0.00_);_(&quot;R$ &quot;* \(#,##0.00\);_(&quot;R$ &quot;* &quot;-&quot;??_);_(@_)"/>
    <numFmt numFmtId="168" formatCode="[$-416]mmmm\-yy;@"/>
    <numFmt numFmtId="169" formatCode="&quot;R$&quot;\ 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ourier New"/>
      <family val="3"/>
    </font>
    <font>
      <sz val="11"/>
      <color theme="1"/>
      <name val="Courier New"/>
      <family val="3"/>
    </font>
    <font>
      <sz val="11"/>
      <name val="Courier New"/>
      <family val="3"/>
    </font>
    <font>
      <b/>
      <sz val="16"/>
      <color theme="1"/>
      <name val="Courier New"/>
      <family val="3"/>
    </font>
    <font>
      <b/>
      <sz val="12"/>
      <color theme="1"/>
      <name val="Courier New"/>
      <family val="3"/>
    </font>
    <font>
      <sz val="11"/>
      <color theme="0"/>
      <name val="Courier New"/>
      <family val="3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rgb="FF92D050"/>
      <name val="Arial"/>
      <family val="2"/>
    </font>
    <font>
      <sz val="2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</font>
    <font>
      <sz val="15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6"/>
      <color theme="1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9">
    <xf numFmtId="0" fontId="0" fillId="0" borderId="0" xfId="0"/>
    <xf numFmtId="0" fontId="5" fillId="2" borderId="0" xfId="0" applyFont="1" applyFill="1"/>
    <xf numFmtId="0" fontId="5" fillId="0" borderId="0" xfId="0" applyFont="1"/>
    <xf numFmtId="0" fontId="6" fillId="0" borderId="0" xfId="0" applyFont="1" applyAlignment="1">
      <alignment horizontal="left" wrapText="1"/>
    </xf>
    <xf numFmtId="164" fontId="5" fillId="0" borderId="0" xfId="0" applyNumberFormat="1" applyFont="1"/>
    <xf numFmtId="0" fontId="6" fillId="2" borderId="0" xfId="0" applyFont="1" applyFill="1" applyAlignment="1">
      <alignment horizontal="left" wrapText="1"/>
    </xf>
    <xf numFmtId="164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165" fontId="7" fillId="2" borderId="22" xfId="0" applyNumberFormat="1" applyFont="1" applyFill="1" applyBorder="1" applyAlignment="1">
      <alignment vertical="center"/>
    </xf>
    <xf numFmtId="166" fontId="5" fillId="0" borderId="0" xfId="0" applyNumberFormat="1" applyFont="1"/>
    <xf numFmtId="0" fontId="11" fillId="2" borderId="0" xfId="0" applyFont="1" applyFill="1"/>
    <xf numFmtId="0" fontId="0" fillId="2" borderId="0" xfId="0" applyFill="1"/>
    <xf numFmtId="0" fontId="5" fillId="3" borderId="0" xfId="0" applyFont="1" applyFill="1"/>
    <xf numFmtId="44" fontId="14" fillId="0" borderId="0" xfId="0" applyNumberFormat="1" applyFont="1"/>
    <xf numFmtId="0" fontId="14" fillId="0" borderId="0" xfId="0" applyFont="1"/>
    <xf numFmtId="0" fontId="11" fillId="0" borderId="0" xfId="0" applyFont="1"/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2" fillId="0" borderId="0" xfId="21"/>
    <xf numFmtId="0" fontId="17" fillId="0" borderId="18" xfId="21" applyFont="1" applyBorder="1" applyAlignment="1"/>
    <xf numFmtId="10" fontId="18" fillId="0" borderId="8" xfId="21" applyNumberFormat="1" applyFont="1" applyFill="1" applyBorder="1" applyAlignment="1">
      <alignment vertical="center"/>
    </xf>
    <xf numFmtId="0" fontId="18" fillId="0" borderId="8" xfId="21" applyNumberFormat="1" applyFont="1" applyFill="1" applyBorder="1" applyAlignment="1">
      <alignment vertical="center"/>
    </xf>
    <xf numFmtId="168" fontId="17" fillId="0" borderId="18" xfId="21" applyNumberFormat="1" applyFont="1" applyBorder="1" applyAlignment="1"/>
    <xf numFmtId="0" fontId="19" fillId="0" borderId="24" xfId="21" applyFont="1" applyBorder="1" applyAlignment="1">
      <alignment horizontal="center" vertical="center"/>
    </xf>
    <xf numFmtId="0" fontId="19" fillId="0" borderId="27" xfId="21" applyFont="1" applyBorder="1" applyAlignment="1">
      <alignment horizontal="center" wrapText="1"/>
    </xf>
    <xf numFmtId="0" fontId="18" fillId="5" borderId="28" xfId="21" applyFont="1" applyFill="1" applyBorder="1" applyAlignment="1">
      <alignment horizontal="center"/>
    </xf>
    <xf numFmtId="4" fontId="18" fillId="5" borderId="29" xfId="21" applyNumberFormat="1" applyFont="1" applyFill="1" applyBorder="1" applyAlignment="1">
      <alignment horizontal="center"/>
    </xf>
    <xf numFmtId="0" fontId="19" fillId="0" borderId="0" xfId="21" applyFont="1" applyFill="1" applyBorder="1" applyAlignment="1">
      <alignment horizontal="center" vertical="center"/>
    </xf>
    <xf numFmtId="0" fontId="2" fillId="0" borderId="30" xfId="21" applyFont="1" applyBorder="1" applyAlignment="1">
      <alignment horizontal="center"/>
    </xf>
    <xf numFmtId="2" fontId="2" fillId="0" borderId="33" xfId="22" applyNumberFormat="1" applyFont="1" applyBorder="1" applyAlignment="1">
      <alignment horizontal="center"/>
    </xf>
    <xf numFmtId="2" fontId="20" fillId="0" borderId="21" xfId="20" applyNumberFormat="1" applyFont="1" applyBorder="1" applyAlignment="1">
      <alignment horizontal="center" vertical="center"/>
    </xf>
    <xf numFmtId="2" fontId="21" fillId="0" borderId="22" xfId="20" applyNumberFormat="1" applyFont="1" applyBorder="1" applyAlignment="1">
      <alignment horizontal="center" vertical="center"/>
    </xf>
    <xf numFmtId="0" fontId="2" fillId="0" borderId="34" xfId="21" applyFont="1" applyBorder="1" applyAlignment="1">
      <alignment horizontal="center"/>
    </xf>
    <xf numFmtId="2" fontId="2" fillId="0" borderId="35" xfId="22" applyNumberFormat="1" applyFont="1" applyBorder="1" applyAlignment="1">
      <alignment horizontal="center"/>
    </xf>
    <xf numFmtId="0" fontId="2" fillId="0" borderId="36" xfId="21" applyFont="1" applyBorder="1" applyAlignment="1">
      <alignment horizontal="center"/>
    </xf>
    <xf numFmtId="2" fontId="2" fillId="0" borderId="40" xfId="22" applyNumberFormat="1" applyFont="1" applyBorder="1" applyAlignment="1">
      <alignment horizontal="center"/>
    </xf>
    <xf numFmtId="2" fontId="20" fillId="0" borderId="21" xfId="21" applyNumberFormat="1" applyFont="1" applyBorder="1" applyAlignment="1">
      <alignment horizontal="center"/>
    </xf>
    <xf numFmtId="0" fontId="21" fillId="0" borderId="22" xfId="21" applyFont="1" applyBorder="1" applyAlignment="1">
      <alignment horizontal="center"/>
    </xf>
    <xf numFmtId="0" fontId="2" fillId="0" borderId="41" xfId="21" applyFont="1" applyBorder="1" applyAlignment="1">
      <alignment horizontal="center"/>
    </xf>
    <xf numFmtId="4" fontId="2" fillId="0" borderId="42" xfId="21" applyNumberFormat="1" applyFont="1" applyBorder="1" applyAlignment="1">
      <alignment horizontal="center"/>
    </xf>
    <xf numFmtId="0" fontId="20" fillId="0" borderId="0" xfId="21" applyFont="1" applyFill="1" applyBorder="1" applyAlignment="1">
      <alignment vertical="center"/>
    </xf>
    <xf numFmtId="0" fontId="18" fillId="0" borderId="30" xfId="21" applyFont="1" applyBorder="1" applyAlignment="1">
      <alignment horizontal="center"/>
    </xf>
    <xf numFmtId="4" fontId="2" fillId="2" borderId="33" xfId="21" applyNumberFormat="1" applyFont="1" applyFill="1" applyBorder="1" applyAlignment="1">
      <alignment horizontal="center"/>
    </xf>
    <xf numFmtId="0" fontId="18" fillId="0" borderId="34" xfId="21" applyFont="1" applyBorder="1" applyAlignment="1">
      <alignment horizontal="center"/>
    </xf>
    <xf numFmtId="4" fontId="2" fillId="0" borderId="35" xfId="21" applyNumberFormat="1" applyFont="1" applyBorder="1" applyAlignment="1">
      <alignment horizontal="center"/>
    </xf>
    <xf numFmtId="0" fontId="18" fillId="0" borderId="36" xfId="21" applyFont="1" applyBorder="1" applyAlignment="1">
      <alignment horizontal="center"/>
    </xf>
    <xf numFmtId="4" fontId="2" fillId="0" borderId="40" xfId="21" applyNumberFormat="1" applyFont="1" applyBorder="1" applyAlignment="1">
      <alignment horizontal="center"/>
    </xf>
    <xf numFmtId="0" fontId="2" fillId="0" borderId="0" xfId="21" applyFill="1" applyBorder="1"/>
    <xf numFmtId="2" fontId="22" fillId="0" borderId="0" xfId="21" applyNumberFormat="1" applyFont="1"/>
    <xf numFmtId="2" fontId="24" fillId="5" borderId="18" xfId="21" applyNumberFormat="1" applyFont="1" applyFill="1" applyBorder="1" applyAlignment="1">
      <alignment horizontal="center" vertical="center"/>
    </xf>
    <xf numFmtId="10" fontId="20" fillId="0" borderId="0" xfId="22" applyNumberFormat="1" applyFont="1" applyFill="1" applyBorder="1" applyAlignment="1">
      <alignment vertical="center"/>
    </xf>
    <xf numFmtId="0" fontId="2" fillId="0" borderId="0" xfId="21" applyFont="1"/>
    <xf numFmtId="0" fontId="27" fillId="0" borderId="0" xfId="21" applyFont="1"/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0" fillId="0" borderId="0" xfId="0" applyFont="1"/>
    <xf numFmtId="9" fontId="31" fillId="2" borderId="8" xfId="0" applyNumberFormat="1" applyFont="1" applyFill="1" applyBorder="1" applyAlignment="1"/>
    <xf numFmtId="0" fontId="30" fillId="2" borderId="8" xfId="0" applyFont="1" applyFill="1" applyBorder="1" applyAlignment="1"/>
    <xf numFmtId="0" fontId="30" fillId="2" borderId="0" xfId="0" applyFont="1" applyFill="1"/>
    <xf numFmtId="0" fontId="32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right" vertical="center"/>
    </xf>
    <xf numFmtId="0" fontId="29" fillId="2" borderId="18" xfId="0" applyFont="1" applyFill="1" applyBorder="1" applyAlignment="1">
      <alignment horizontal="center" vertical="center"/>
    </xf>
    <xf numFmtId="0" fontId="25" fillId="2" borderId="20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/>
    </xf>
    <xf numFmtId="164" fontId="29" fillId="2" borderId="21" xfId="0" applyNumberFormat="1" applyFont="1" applyFill="1" applyBorder="1" applyAlignment="1">
      <alignment horizontal="center" vertical="center"/>
    </xf>
    <xf numFmtId="164" fontId="29" fillId="2" borderId="21" xfId="0" applyNumberFormat="1" applyFont="1" applyFill="1" applyBorder="1" applyAlignment="1">
      <alignment horizontal="center" vertical="center" wrapText="1"/>
    </xf>
    <xf numFmtId="164" fontId="29" fillId="2" borderId="18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33" fillId="3" borderId="24" xfId="0" applyFont="1" applyFill="1" applyBorder="1" applyAlignment="1">
      <alignment horizontal="center" vertical="center"/>
    </xf>
    <xf numFmtId="0" fontId="33" fillId="3" borderId="31" xfId="0" applyFont="1" applyFill="1" applyBorder="1" applyAlignment="1">
      <alignment horizontal="center" vertical="center"/>
    </xf>
    <xf numFmtId="0" fontId="33" fillId="3" borderId="32" xfId="0" applyFont="1" applyFill="1" applyBorder="1" applyAlignment="1">
      <alignment horizontal="left" wrapText="1"/>
    </xf>
    <xf numFmtId="0" fontId="33" fillId="3" borderId="32" xfId="0" applyFont="1" applyFill="1" applyBorder="1" applyAlignment="1"/>
    <xf numFmtId="164" fontId="33" fillId="3" borderId="32" xfId="0" applyNumberFormat="1" applyFont="1" applyFill="1" applyBorder="1" applyAlignment="1">
      <alignment horizontal="center" vertical="center"/>
    </xf>
    <xf numFmtId="164" fontId="33" fillId="3" borderId="32" xfId="0" applyNumberFormat="1" applyFont="1" applyFill="1" applyBorder="1" applyAlignment="1"/>
    <xf numFmtId="164" fontId="33" fillId="3" borderId="47" xfId="0" applyNumberFormat="1" applyFont="1" applyFill="1" applyBorder="1" applyAlignment="1"/>
    <xf numFmtId="0" fontId="30" fillId="0" borderId="34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/>
    <xf numFmtId="0" fontId="2" fillId="0" borderId="1" xfId="0" applyFont="1" applyBorder="1" applyAlignment="1">
      <alignment horizontal="center" vertical="center"/>
    </xf>
    <xf numFmtId="4" fontId="30" fillId="0" borderId="1" xfId="0" applyNumberFormat="1" applyFont="1" applyFill="1" applyBorder="1" applyAlignment="1">
      <alignment horizontal="center" vertical="center"/>
    </xf>
    <xf numFmtId="44" fontId="2" fillId="0" borderId="1" xfId="4" applyFont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right" vertical="center"/>
    </xf>
    <xf numFmtId="164" fontId="30" fillId="0" borderId="33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0" fillId="3" borderId="44" xfId="0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center" vertical="center"/>
    </xf>
    <xf numFmtId="4" fontId="30" fillId="3" borderId="38" xfId="0" applyNumberFormat="1" applyFont="1" applyFill="1" applyBorder="1" applyAlignment="1">
      <alignment horizontal="center" vertical="center"/>
    </xf>
    <xf numFmtId="0" fontId="33" fillId="3" borderId="39" xfId="0" applyFont="1" applyFill="1" applyBorder="1" applyAlignment="1">
      <alignment horizontal="center" vertical="center"/>
    </xf>
    <xf numFmtId="164" fontId="33" fillId="3" borderId="39" xfId="0" applyNumberFormat="1" applyFont="1" applyFill="1" applyBorder="1" applyAlignment="1">
      <alignment vertical="center"/>
    </xf>
    <xf numFmtId="164" fontId="33" fillId="3" borderId="48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4" fontId="30" fillId="2" borderId="0" xfId="0" applyNumberFormat="1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164" fontId="33" fillId="2" borderId="0" xfId="0" applyNumberFormat="1" applyFont="1" applyFill="1" applyBorder="1" applyAlignment="1">
      <alignment vertical="center"/>
    </xf>
    <xf numFmtId="0" fontId="2" fillId="4" borderId="24" xfId="0" applyFont="1" applyFill="1" applyBorder="1" applyAlignment="1">
      <alignment horizontal="center" vertical="center"/>
    </xf>
    <xf numFmtId="0" fontId="35" fillId="4" borderId="43" xfId="0" applyFont="1" applyFill="1" applyBorder="1" applyAlignment="1">
      <alignment horizontal="center" vertical="center"/>
    </xf>
    <xf numFmtId="0" fontId="36" fillId="4" borderId="43" xfId="0" applyFont="1" applyFill="1" applyBorder="1" applyAlignment="1">
      <alignment wrapText="1"/>
    </xf>
    <xf numFmtId="0" fontId="35" fillId="4" borderId="43" xfId="0" applyFont="1" applyFill="1" applyBorder="1" applyAlignment="1">
      <alignment horizontal="center" vertical="center" wrapText="1"/>
    </xf>
    <xf numFmtId="44" fontId="35" fillId="4" borderId="43" xfId="4" applyFont="1" applyFill="1" applyBorder="1" applyAlignment="1">
      <alignment horizontal="center" vertical="center"/>
    </xf>
    <xf numFmtId="44" fontId="34" fillId="4" borderId="27" xfId="4" applyFont="1" applyFill="1" applyBorder="1" applyAlignment="1">
      <alignment horizontal="center" vertical="center"/>
    </xf>
    <xf numFmtId="0" fontId="34" fillId="0" borderId="0" xfId="0" applyFont="1"/>
    <xf numFmtId="0" fontId="2" fillId="0" borderId="34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vertical="center" wrapText="1"/>
    </xf>
    <xf numFmtId="0" fontId="35" fillId="2" borderId="1" xfId="0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/>
    </xf>
    <xf numFmtId="44" fontId="35" fillId="2" borderId="1" xfId="4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2" fontId="34" fillId="0" borderId="1" xfId="0" applyNumberFormat="1" applyFont="1" applyFill="1" applyBorder="1" applyAlignment="1">
      <alignment horizontal="center" vertical="center"/>
    </xf>
    <xf numFmtId="44" fontId="34" fillId="0" borderId="1" xfId="4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5" fillId="3" borderId="38" xfId="0" applyFont="1" applyFill="1" applyBorder="1" applyAlignment="1">
      <alignment vertical="center" wrapText="1"/>
    </xf>
    <xf numFmtId="0" fontId="34" fillId="3" borderId="38" xfId="0" applyFont="1" applyFill="1" applyBorder="1" applyAlignment="1">
      <alignment horizontal="center" vertical="center"/>
    </xf>
    <xf numFmtId="2" fontId="34" fillId="3" borderId="38" xfId="0" applyNumberFormat="1" applyFont="1" applyFill="1" applyBorder="1" applyAlignment="1">
      <alignment horizontal="center" vertical="center"/>
    </xf>
    <xf numFmtId="0" fontId="36" fillId="3" borderId="39" xfId="0" applyFont="1" applyFill="1" applyBorder="1" applyAlignment="1">
      <alignment horizontal="center" vertical="center"/>
    </xf>
    <xf numFmtId="44" fontId="35" fillId="3" borderId="38" xfId="4" applyFont="1" applyFill="1" applyBorder="1" applyAlignment="1">
      <alignment horizontal="center" vertical="center"/>
    </xf>
    <xf numFmtId="164" fontId="36" fillId="3" borderId="48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vertical="center" wrapText="1"/>
    </xf>
    <xf numFmtId="2" fontId="34" fillId="0" borderId="0" xfId="0" applyNumberFormat="1" applyFont="1" applyFill="1" applyBorder="1" applyAlignment="1">
      <alignment horizontal="center" vertical="center"/>
    </xf>
    <xf numFmtId="44" fontId="34" fillId="0" borderId="0" xfId="4" applyFont="1" applyFill="1" applyBorder="1" applyAlignment="1">
      <alignment horizontal="center" vertical="center"/>
    </xf>
    <xf numFmtId="44" fontId="35" fillId="2" borderId="0" xfId="4" applyFont="1" applyFill="1" applyBorder="1" applyAlignment="1">
      <alignment horizontal="center" vertical="center"/>
    </xf>
    <xf numFmtId="44" fontId="34" fillId="2" borderId="0" xfId="4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/>
    </xf>
    <xf numFmtId="0" fontId="36" fillId="3" borderId="31" xfId="0" applyFont="1" applyFill="1" applyBorder="1" applyAlignment="1">
      <alignment horizontal="center" vertical="center"/>
    </xf>
    <xf numFmtId="0" fontId="36" fillId="3" borderId="32" xfId="0" applyFont="1" applyFill="1" applyBorder="1" applyAlignment="1">
      <alignment horizontal="left" wrapText="1"/>
    </xf>
    <xf numFmtId="0" fontId="36" fillId="3" borderId="32" xfId="0" applyFont="1" applyFill="1" applyBorder="1" applyAlignment="1"/>
    <xf numFmtId="164" fontId="36" fillId="3" borderId="32" xfId="0" applyNumberFormat="1" applyFont="1" applyFill="1" applyBorder="1" applyAlignment="1">
      <alignment horizontal="center" vertical="center"/>
    </xf>
    <xf numFmtId="164" fontId="36" fillId="3" borderId="32" xfId="0" applyNumberFormat="1" applyFont="1" applyFill="1" applyBorder="1" applyAlignment="1"/>
    <xf numFmtId="164" fontId="36" fillId="3" borderId="47" xfId="0" applyNumberFormat="1" applyFont="1" applyFill="1" applyBorder="1" applyAlignment="1"/>
    <xf numFmtId="0" fontId="34" fillId="2" borderId="0" xfId="0" applyFont="1" applyFill="1"/>
    <xf numFmtId="0" fontId="34" fillId="0" borderId="3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34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4" fillId="3" borderId="4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center" vertical="center"/>
    </xf>
    <xf numFmtId="4" fontId="34" fillId="3" borderId="10" xfId="0" applyNumberFormat="1" applyFont="1" applyFill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164" fontId="34" fillId="3" borderId="1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wrapText="1"/>
    </xf>
    <xf numFmtId="164" fontId="30" fillId="2" borderId="0" xfId="0" applyNumberFormat="1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34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0" fillId="2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left" wrapText="1"/>
    </xf>
    <xf numFmtId="4" fontId="30" fillId="2" borderId="1" xfId="0" applyNumberFormat="1" applyFont="1" applyFill="1" applyBorder="1" applyAlignment="1">
      <alignment horizontal="center" vertical="center"/>
    </xf>
    <xf numFmtId="164" fontId="30" fillId="2" borderId="1" xfId="4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/>
    </xf>
    <xf numFmtId="0" fontId="30" fillId="2" borderId="5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left" wrapText="1"/>
    </xf>
    <xf numFmtId="0" fontId="32" fillId="0" borderId="11" xfId="0" applyFont="1" applyFill="1" applyBorder="1" applyAlignment="1">
      <alignment horizontal="center" vertical="center"/>
    </xf>
    <xf numFmtId="4" fontId="30" fillId="2" borderId="5" xfId="0" applyNumberFormat="1" applyFont="1" applyFill="1" applyBorder="1" applyAlignment="1">
      <alignment horizontal="center" vertical="center"/>
    </xf>
    <xf numFmtId="164" fontId="30" fillId="2" borderId="5" xfId="4" applyNumberFormat="1" applyFont="1" applyFill="1" applyBorder="1" applyAlignment="1">
      <alignment horizontal="center" vertical="center"/>
    </xf>
    <xf numFmtId="0" fontId="33" fillId="3" borderId="52" xfId="0" applyFont="1" applyFill="1" applyBorder="1" applyAlignment="1">
      <alignment vertical="center"/>
    </xf>
    <xf numFmtId="0" fontId="33" fillId="3" borderId="38" xfId="0" applyFont="1" applyFill="1" applyBorder="1" applyAlignment="1">
      <alignment vertical="center"/>
    </xf>
    <xf numFmtId="164" fontId="33" fillId="3" borderId="37" xfId="0" applyNumberFormat="1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0" fontId="33" fillId="3" borderId="53" xfId="0" applyFont="1" applyFill="1" applyBorder="1" applyAlignment="1">
      <alignment horizontal="center" vertical="center"/>
    </xf>
    <xf numFmtId="0" fontId="33" fillId="3" borderId="54" xfId="0" applyFont="1" applyFill="1" applyBorder="1" applyAlignment="1">
      <alignment horizontal="center" vertical="center"/>
    </xf>
    <xf numFmtId="0" fontId="33" fillId="3" borderId="7" xfId="0" applyFont="1" applyFill="1" applyBorder="1" applyAlignment="1"/>
    <xf numFmtId="0" fontId="33" fillId="3" borderId="7" xfId="0" applyFont="1" applyFill="1" applyBorder="1" applyAlignment="1">
      <alignment horizontal="center" vertical="center"/>
    </xf>
    <xf numFmtId="0" fontId="33" fillId="3" borderId="47" xfId="0" applyFont="1" applyFill="1" applyBorder="1" applyAlignment="1"/>
    <xf numFmtId="0" fontId="30" fillId="2" borderId="44" xfId="0" applyFont="1" applyFill="1" applyBorder="1" applyAlignment="1">
      <alignment horizontal="center" vertical="center"/>
    </xf>
    <xf numFmtId="0" fontId="30" fillId="2" borderId="45" xfId="0" applyFont="1" applyFill="1" applyBorder="1" applyAlignment="1">
      <alignment horizontal="center" vertical="center"/>
    </xf>
    <xf numFmtId="0" fontId="30" fillId="2" borderId="45" xfId="0" applyFont="1" applyFill="1" applyBorder="1" applyAlignment="1">
      <alignment horizontal="left" vertical="center" wrapText="1"/>
    </xf>
    <xf numFmtId="4" fontId="30" fillId="2" borderId="45" xfId="0" applyNumberFormat="1" applyFont="1" applyFill="1" applyBorder="1" applyAlignment="1">
      <alignment horizontal="center" vertical="center"/>
    </xf>
    <xf numFmtId="164" fontId="30" fillId="2" borderId="45" xfId="4" applyNumberFormat="1" applyFont="1" applyFill="1" applyBorder="1" applyAlignment="1">
      <alignment horizontal="center" vertical="center"/>
    </xf>
    <xf numFmtId="164" fontId="30" fillId="2" borderId="45" xfId="0" applyNumberFormat="1" applyFont="1" applyFill="1" applyBorder="1" applyAlignment="1">
      <alignment horizontal="right" vertical="center"/>
    </xf>
    <xf numFmtId="164" fontId="30" fillId="0" borderId="55" xfId="0" applyNumberFormat="1" applyFont="1" applyFill="1" applyBorder="1" applyAlignment="1">
      <alignment horizontal="right" vertical="center"/>
    </xf>
    <xf numFmtId="0" fontId="30" fillId="3" borderId="9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left" vertical="center" wrapText="1"/>
    </xf>
    <xf numFmtId="4" fontId="30" fillId="3" borderId="10" xfId="0" applyNumberFormat="1" applyFont="1" applyFill="1" applyBorder="1" applyAlignment="1">
      <alignment horizontal="center" vertical="center"/>
    </xf>
    <xf numFmtId="0" fontId="33" fillId="3" borderId="57" xfId="0" applyFont="1" applyFill="1" applyBorder="1" applyAlignment="1">
      <alignment horizontal="center" vertical="center"/>
    </xf>
    <xf numFmtId="164" fontId="30" fillId="3" borderId="10" xfId="0" applyNumberFormat="1" applyFont="1" applyFill="1" applyBorder="1" applyAlignment="1">
      <alignment horizontal="right" vertical="center"/>
    </xf>
    <xf numFmtId="164" fontId="33" fillId="3" borderId="17" xfId="0" applyNumberFormat="1" applyFont="1" applyFill="1" applyBorder="1" applyAlignment="1">
      <alignment vertical="center"/>
    </xf>
    <xf numFmtId="0" fontId="30" fillId="2" borderId="0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center" vertical="center"/>
    </xf>
    <xf numFmtId="164" fontId="33" fillId="3" borderId="47" xfId="0" applyNumberFormat="1" applyFont="1" applyFill="1" applyBorder="1" applyAlignment="1">
      <alignment vertical="center"/>
    </xf>
    <xf numFmtId="0" fontId="30" fillId="2" borderId="34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left" vertical="center" wrapText="1"/>
    </xf>
    <xf numFmtId="0" fontId="30" fillId="3" borderId="52" xfId="0" applyFont="1" applyFill="1" applyBorder="1" applyAlignment="1">
      <alignment horizontal="center" vertical="center"/>
    </xf>
    <xf numFmtId="0" fontId="30" fillId="3" borderId="38" xfId="0" applyFont="1" applyFill="1" applyBorder="1" applyAlignment="1">
      <alignment horizontal="center" vertical="center"/>
    </xf>
    <xf numFmtId="0" fontId="30" fillId="3" borderId="38" xfId="0" applyFont="1" applyFill="1" applyBorder="1" applyAlignment="1">
      <alignment horizontal="left" vertical="center" wrapText="1"/>
    </xf>
    <xf numFmtId="164" fontId="30" fillId="3" borderId="38" xfId="0" applyNumberFormat="1" applyFont="1" applyFill="1" applyBorder="1" applyAlignment="1">
      <alignment horizontal="right" vertical="center"/>
    </xf>
    <xf numFmtId="0" fontId="33" fillId="3" borderId="58" xfId="0" applyFont="1" applyFill="1" applyBorder="1" applyAlignment="1">
      <alignment horizontal="center" vertical="center"/>
    </xf>
    <xf numFmtId="0" fontId="33" fillId="3" borderId="32" xfId="0" applyFont="1" applyFill="1" applyBorder="1" applyAlignment="1">
      <alignment horizontal="center" vertical="center"/>
    </xf>
    <xf numFmtId="0" fontId="30" fillId="2" borderId="30" xfId="0" applyFont="1" applyFill="1" applyBorder="1" applyAlignment="1">
      <alignment horizontal="center" vertical="center"/>
    </xf>
    <xf numFmtId="0" fontId="30" fillId="2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 wrapText="1"/>
    </xf>
    <xf numFmtId="4" fontId="30" fillId="0" borderId="11" xfId="0" applyNumberFormat="1" applyFont="1" applyFill="1" applyBorder="1" applyAlignment="1">
      <alignment horizontal="center" vertical="center"/>
    </xf>
    <xf numFmtId="164" fontId="30" fillId="2" borderId="11" xfId="4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vertical="center" wrapText="1"/>
    </xf>
    <xf numFmtId="44" fontId="34" fillId="2" borderId="1" xfId="4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vertical="center" wrapText="1"/>
    </xf>
    <xf numFmtId="0" fontId="33" fillId="3" borderId="60" xfId="0" applyFont="1" applyFill="1" applyBorder="1" applyAlignment="1">
      <alignment vertical="center"/>
    </xf>
    <xf numFmtId="0" fontId="33" fillId="3" borderId="12" xfId="0" applyFont="1" applyFill="1" applyBorder="1" applyAlignment="1">
      <alignment vertical="center"/>
    </xf>
    <xf numFmtId="0" fontId="33" fillId="3" borderId="14" xfId="0" applyFont="1" applyFill="1" applyBorder="1" applyAlignment="1">
      <alignment vertical="center"/>
    </xf>
    <xf numFmtId="164" fontId="33" fillId="3" borderId="13" xfId="0" applyNumberFormat="1" applyFont="1" applyFill="1" applyBorder="1" applyAlignment="1">
      <alignment vertical="center"/>
    </xf>
    <xf numFmtId="164" fontId="33" fillId="3" borderId="49" xfId="0" applyNumberFormat="1" applyFont="1" applyFill="1" applyBorder="1" applyAlignment="1">
      <alignment vertical="center"/>
    </xf>
    <xf numFmtId="0" fontId="33" fillId="3" borderId="21" xfId="0" applyFont="1" applyFill="1" applyBorder="1" applyAlignment="1">
      <alignment vertical="center"/>
    </xf>
    <xf numFmtId="0" fontId="33" fillId="3" borderId="20" xfId="0" applyFont="1" applyFill="1" applyBorder="1" applyAlignment="1">
      <alignment vertical="center"/>
    </xf>
    <xf numFmtId="0" fontId="29" fillId="2" borderId="20" xfId="0" applyFont="1" applyFill="1" applyBorder="1" applyAlignment="1">
      <alignment horizontal="center" vertical="center"/>
    </xf>
    <xf numFmtId="0" fontId="33" fillId="3" borderId="26" xfId="0" applyFont="1" applyFill="1" applyBorder="1" applyAlignment="1">
      <alignment vertical="center"/>
    </xf>
    <xf numFmtId="164" fontId="33" fillId="3" borderId="25" xfId="0" applyNumberFormat="1" applyFont="1" applyFill="1" applyBorder="1" applyAlignment="1">
      <alignment vertical="center"/>
    </xf>
    <xf numFmtId="164" fontId="33" fillId="3" borderId="22" xfId="0" applyNumberFormat="1" applyFont="1" applyFill="1" applyBorder="1" applyAlignment="1">
      <alignment vertical="center"/>
    </xf>
    <xf numFmtId="0" fontId="32" fillId="0" borderId="0" xfId="0" applyFont="1" applyAlignment="1">
      <alignment horizontal="left" wrapText="1"/>
    </xf>
    <xf numFmtId="164" fontId="30" fillId="0" borderId="0" xfId="0" applyNumberFormat="1" applyFont="1" applyAlignment="1">
      <alignment horizontal="center" vertical="center"/>
    </xf>
    <xf numFmtId="164" fontId="30" fillId="0" borderId="0" xfId="0" applyNumberFormat="1" applyFont="1"/>
    <xf numFmtId="4" fontId="37" fillId="0" borderId="1" xfId="0" applyNumberFormat="1" applyFont="1" applyBorder="1" applyAlignment="1">
      <alignment horizontal="center" vertical="center"/>
    </xf>
    <xf numFmtId="44" fontId="12" fillId="2" borderId="1" xfId="4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center" vertical="center"/>
    </xf>
    <xf numFmtId="44" fontId="37" fillId="0" borderId="1" xfId="4" applyFont="1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 wrapText="1"/>
    </xf>
    <xf numFmtId="0" fontId="37" fillId="0" borderId="1" xfId="0" applyFont="1" applyBorder="1" applyAlignment="1">
      <alignment horizontal="left"/>
    </xf>
    <xf numFmtId="0" fontId="37" fillId="0" borderId="1" xfId="0" applyFont="1" applyBorder="1" applyAlignment="1">
      <alignment wrapText="1"/>
    </xf>
    <xf numFmtId="44" fontId="12" fillId="2" borderId="1" xfId="4" applyFont="1" applyFill="1" applyBorder="1" applyAlignment="1">
      <alignment vertical="center"/>
    </xf>
    <xf numFmtId="0" fontId="37" fillId="0" borderId="1" xfId="0" applyFont="1" applyBorder="1" applyAlignment="1">
      <alignment horizontal="left" wrapText="1"/>
    </xf>
    <xf numFmtId="2" fontId="37" fillId="0" borderId="1" xfId="0" applyNumberFormat="1" applyFont="1" applyBorder="1" applyAlignment="1">
      <alignment horizontal="center" vertical="center"/>
    </xf>
    <xf numFmtId="44" fontId="12" fillId="0" borderId="1" xfId="4" applyFont="1" applyBorder="1" applyAlignment="1">
      <alignment vertical="center"/>
    </xf>
    <xf numFmtId="9" fontId="9" fillId="2" borderId="0" xfId="0" applyNumberFormat="1" applyFont="1" applyFill="1" applyBorder="1" applyAlignment="1"/>
    <xf numFmtId="0" fontId="5" fillId="2" borderId="0" xfId="0" applyFont="1" applyFill="1" applyBorder="1" applyAlignment="1"/>
    <xf numFmtId="0" fontId="28" fillId="2" borderId="28" xfId="0" applyFont="1" applyFill="1" applyBorder="1" applyAlignment="1">
      <alignment horizontal="center" vertical="center"/>
    </xf>
    <xf numFmtId="0" fontId="16" fillId="2" borderId="50" xfId="0" applyFont="1" applyFill="1" applyBorder="1" applyAlignment="1">
      <alignment horizontal="center" vertical="center" wrapText="1"/>
    </xf>
    <xf numFmtId="164" fontId="28" fillId="2" borderId="29" xfId="0" applyNumberFormat="1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left" wrapText="1"/>
    </xf>
    <xf numFmtId="169" fontId="28" fillId="2" borderId="56" xfId="0" applyNumberFormat="1" applyFont="1" applyFill="1" applyBorder="1" applyAlignment="1">
      <alignment horizontal="right"/>
    </xf>
    <xf numFmtId="0" fontId="16" fillId="2" borderId="34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wrapText="1"/>
    </xf>
    <xf numFmtId="169" fontId="28" fillId="2" borderId="35" xfId="4" applyNumberFormat="1" applyFont="1" applyFill="1" applyBorder="1" applyAlignment="1">
      <alignment horizontal="right" vertical="center"/>
    </xf>
    <xf numFmtId="0" fontId="28" fillId="2" borderId="3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left" wrapText="1"/>
    </xf>
    <xf numFmtId="169" fontId="28" fillId="2" borderId="59" xfId="0" applyNumberFormat="1" applyFont="1" applyFill="1" applyBorder="1" applyAlignment="1">
      <alignment horizontal="right"/>
    </xf>
    <xf numFmtId="0" fontId="28" fillId="2" borderId="36" xfId="0" applyFont="1" applyFill="1" applyBorder="1" applyAlignment="1">
      <alignment horizontal="center" vertical="center"/>
    </xf>
    <xf numFmtId="0" fontId="28" fillId="2" borderId="14" xfId="0" applyFont="1" applyFill="1" applyBorder="1" applyAlignment="1"/>
    <xf numFmtId="169" fontId="28" fillId="2" borderId="59" xfId="0" applyNumberFormat="1" applyFont="1" applyFill="1" applyBorder="1" applyAlignment="1">
      <alignment horizontal="right" vertical="center"/>
    </xf>
    <xf numFmtId="0" fontId="28" fillId="2" borderId="44" xfId="0" applyFont="1" applyFill="1" applyBorder="1" applyAlignment="1">
      <alignment horizontal="center" vertical="center"/>
    </xf>
    <xf numFmtId="0" fontId="28" fillId="2" borderId="39" xfId="0" applyFont="1" applyFill="1" applyBorder="1" applyAlignment="1"/>
    <xf numFmtId="169" fontId="28" fillId="2" borderId="48" xfId="0" applyNumberFormat="1" applyFont="1" applyFill="1" applyBorder="1" applyAlignment="1">
      <alignment horizontal="right"/>
    </xf>
    <xf numFmtId="0" fontId="38" fillId="2" borderId="0" xfId="0" applyFont="1" applyFill="1"/>
    <xf numFmtId="0" fontId="39" fillId="2" borderId="0" xfId="0" applyFont="1" applyFill="1" applyAlignment="1">
      <alignment horizontal="left" wrapText="1"/>
    </xf>
    <xf numFmtId="169" fontId="38" fillId="2" borderId="0" xfId="0" applyNumberFormat="1" applyFont="1" applyFill="1" applyAlignment="1">
      <alignment horizontal="right" vertical="center"/>
    </xf>
    <xf numFmtId="0" fontId="28" fillId="2" borderId="21" xfId="0" applyFont="1" applyFill="1" applyBorder="1" applyAlignment="1">
      <alignment vertical="center"/>
    </xf>
    <xf numFmtId="0" fontId="28" fillId="2" borderId="20" xfId="0" applyFont="1" applyFill="1" applyBorder="1" applyAlignment="1">
      <alignment horizontal="right" vertical="center"/>
    </xf>
    <xf numFmtId="169" fontId="28" fillId="2" borderId="22" xfId="0" applyNumberFormat="1" applyFont="1" applyFill="1" applyBorder="1" applyAlignment="1">
      <alignment horizontal="right" vertical="center"/>
    </xf>
    <xf numFmtId="0" fontId="37" fillId="0" borderId="11" xfId="0" applyNumberFormat="1" applyFont="1" applyBorder="1" applyAlignment="1">
      <alignment horizontal="center" vertical="center"/>
    </xf>
    <xf numFmtId="4" fontId="37" fillId="0" borderId="11" xfId="0" applyNumberFormat="1" applyFont="1" applyBorder="1" applyAlignment="1">
      <alignment horizontal="center" vertical="center"/>
    </xf>
    <xf numFmtId="44" fontId="12" fillId="2" borderId="11" xfId="4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3" borderId="50" xfId="0" applyFont="1" applyFill="1" applyBorder="1" applyAlignment="1">
      <alignment vertical="center" wrapText="1"/>
    </xf>
    <xf numFmtId="0" fontId="29" fillId="3" borderId="50" xfId="0" applyFont="1" applyFill="1" applyBorder="1" applyAlignment="1">
      <alignment horizontal="center" vertical="center"/>
    </xf>
    <xf numFmtId="44" fontId="29" fillId="3" borderId="29" xfId="4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vertical="center" wrapText="1"/>
    </xf>
    <xf numFmtId="0" fontId="37" fillId="0" borderId="5" xfId="0" applyFont="1" applyBorder="1" applyAlignment="1">
      <alignment horizontal="center" vertical="center"/>
    </xf>
    <xf numFmtId="4" fontId="37" fillId="0" borderId="5" xfId="0" applyNumberFormat="1" applyFont="1" applyBorder="1" applyAlignment="1">
      <alignment horizontal="center" vertical="center"/>
    </xf>
    <xf numFmtId="44" fontId="12" fillId="2" borderId="5" xfId="4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vertical="center" wrapText="1"/>
    </xf>
    <xf numFmtId="0" fontId="37" fillId="0" borderId="11" xfId="0" applyFont="1" applyBorder="1" applyAlignment="1">
      <alignment horizontal="center" vertical="center"/>
    </xf>
    <xf numFmtId="44" fontId="37" fillId="0" borderId="11" xfId="4" applyFont="1" applyBorder="1" applyAlignment="1">
      <alignment horizontal="center" vertical="center"/>
    </xf>
    <xf numFmtId="44" fontId="37" fillId="0" borderId="5" xfId="4" applyFont="1" applyBorder="1" applyAlignment="1">
      <alignment horizontal="center" vertical="center"/>
    </xf>
    <xf numFmtId="0" fontId="37" fillId="2" borderId="11" xfId="0" applyFont="1" applyFill="1" applyBorder="1" applyAlignment="1">
      <alignment wrapText="1"/>
    </xf>
    <xf numFmtId="0" fontId="25" fillId="3" borderId="28" xfId="0" applyFont="1" applyFill="1" applyBorder="1" applyAlignment="1">
      <alignment horizontal="center" vertical="center"/>
    </xf>
    <xf numFmtId="0" fontId="25" fillId="3" borderId="50" xfId="0" applyFont="1" applyFill="1" applyBorder="1" applyAlignment="1">
      <alignment vertical="center" wrapText="1"/>
    </xf>
    <xf numFmtId="0" fontId="37" fillId="2" borderId="11" xfId="0" applyFont="1" applyFill="1" applyBorder="1" applyAlignment="1">
      <alignment horizontal="left" vertical="center" wrapText="1"/>
    </xf>
    <xf numFmtId="0" fontId="29" fillId="3" borderId="50" xfId="0" applyFont="1" applyFill="1" applyBorder="1" applyAlignment="1">
      <alignment horizontal="left" vertical="center" wrapText="1"/>
    </xf>
    <xf numFmtId="44" fontId="29" fillId="3" borderId="29" xfId="13" applyFont="1" applyFill="1" applyBorder="1" applyAlignment="1">
      <alignment horizontal="center" vertical="center"/>
    </xf>
    <xf numFmtId="0" fontId="37" fillId="0" borderId="5" xfId="0" applyFont="1" applyBorder="1" applyAlignment="1">
      <alignment horizontal="left"/>
    </xf>
    <xf numFmtId="0" fontId="37" fillId="0" borderId="5" xfId="0" applyFont="1" applyBorder="1" applyAlignment="1">
      <alignment horizontal="center"/>
    </xf>
    <xf numFmtId="4" fontId="12" fillId="0" borderId="5" xfId="0" applyNumberFormat="1" applyFont="1" applyBorder="1" applyAlignment="1">
      <alignment horizontal="center" vertical="center"/>
    </xf>
    <xf numFmtId="44" fontId="37" fillId="0" borderId="5" xfId="13" applyFont="1" applyBorder="1" applyAlignment="1">
      <alignment horizontal="left" vertical="center"/>
    </xf>
    <xf numFmtId="0" fontId="37" fillId="0" borderId="11" xfId="0" applyFont="1" applyBorder="1" applyAlignment="1">
      <alignment horizontal="left"/>
    </xf>
    <xf numFmtId="0" fontId="37" fillId="0" borderId="11" xfId="0" applyFont="1" applyBorder="1" applyAlignment="1">
      <alignment horizontal="center"/>
    </xf>
    <xf numFmtId="0" fontId="25" fillId="3" borderId="50" xfId="0" applyFont="1" applyFill="1" applyBorder="1" applyAlignment="1">
      <alignment horizontal="left" vertical="center" wrapText="1"/>
    </xf>
    <xf numFmtId="0" fontId="25" fillId="3" borderId="50" xfId="0" applyFont="1" applyFill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 wrapText="1"/>
    </xf>
    <xf numFmtId="4" fontId="37" fillId="0" borderId="5" xfId="0" applyNumberFormat="1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center" vertical="center"/>
    </xf>
    <xf numFmtId="0" fontId="37" fillId="0" borderId="11" xfId="0" applyFont="1" applyBorder="1" applyAlignment="1">
      <alignment horizontal="left" wrapText="1"/>
    </xf>
    <xf numFmtId="2" fontId="37" fillId="0" borderId="11" xfId="0" applyNumberFormat="1" applyFont="1" applyBorder="1" applyAlignment="1">
      <alignment horizontal="center" vertical="center"/>
    </xf>
    <xf numFmtId="44" fontId="12" fillId="0" borderId="11" xfId="4" applyFont="1" applyBorder="1" applyAlignment="1">
      <alignment vertical="center"/>
    </xf>
    <xf numFmtId="44" fontId="29" fillId="3" borderId="29" xfId="4" applyFont="1" applyFill="1" applyBorder="1"/>
    <xf numFmtId="4" fontId="12" fillId="2" borderId="5" xfId="0" applyNumberFormat="1" applyFont="1" applyFill="1" applyBorder="1" applyAlignment="1">
      <alignment horizontal="center" vertical="center"/>
    </xf>
    <xf numFmtId="4" fontId="29" fillId="3" borderId="20" xfId="0" applyNumberFormat="1" applyFont="1" applyFill="1" applyBorder="1" applyAlignment="1">
      <alignment horizontal="center" vertical="center"/>
    </xf>
    <xf numFmtId="44" fontId="29" fillId="3" borderId="20" xfId="4" applyFont="1" applyFill="1" applyBorder="1" applyAlignment="1">
      <alignment horizontal="center" vertical="center"/>
    </xf>
    <xf numFmtId="44" fontId="29" fillId="3" borderId="20" xfId="13" applyFont="1" applyFill="1" applyBorder="1" applyAlignment="1">
      <alignment horizontal="center" vertical="center"/>
    </xf>
    <xf numFmtId="0" fontId="29" fillId="3" borderId="20" xfId="0" applyFont="1" applyFill="1" applyBorder="1" applyAlignment="1">
      <alignment horizontal="center" vertical="center"/>
    </xf>
    <xf numFmtId="44" fontId="29" fillId="3" borderId="20" xfId="4" applyFont="1" applyFill="1" applyBorder="1" applyAlignment="1">
      <alignment vertical="center"/>
    </xf>
    <xf numFmtId="0" fontId="10" fillId="2" borderId="0" xfId="0" applyFont="1" applyFill="1"/>
    <xf numFmtId="0" fontId="13" fillId="2" borderId="0" xfId="0" applyFont="1" applyFill="1"/>
    <xf numFmtId="0" fontId="15" fillId="2" borderId="0" xfId="0" applyFont="1" applyFill="1"/>
    <xf numFmtId="0" fontId="29" fillId="2" borderId="53" xfId="0" applyFont="1" applyFill="1" applyBorder="1" applyAlignment="1">
      <alignment horizontal="center" vertical="center"/>
    </xf>
    <xf numFmtId="0" fontId="29" fillId="2" borderId="51" xfId="0" applyFont="1" applyFill="1" applyBorder="1" applyAlignment="1">
      <alignment vertical="center" wrapText="1"/>
    </xf>
    <xf numFmtId="0" fontId="29" fillId="2" borderId="51" xfId="0" applyFont="1" applyFill="1" applyBorder="1" applyAlignment="1">
      <alignment horizontal="center" vertical="center"/>
    </xf>
    <xf numFmtId="4" fontId="29" fillId="2" borderId="51" xfId="0" applyNumberFormat="1" applyFont="1" applyFill="1" applyBorder="1" applyAlignment="1">
      <alignment horizontal="center" vertical="center"/>
    </xf>
    <xf numFmtId="44" fontId="29" fillId="2" borderId="51" xfId="4" applyFont="1" applyFill="1" applyBorder="1" applyAlignment="1">
      <alignment horizontal="center" vertical="center"/>
    </xf>
    <xf numFmtId="44" fontId="29" fillId="2" borderId="61" xfId="4" applyFont="1" applyFill="1" applyBorder="1" applyAlignment="1">
      <alignment horizontal="center" vertical="center"/>
    </xf>
    <xf numFmtId="0" fontId="37" fillId="0" borderId="30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left"/>
    </xf>
    <xf numFmtId="44" fontId="12" fillId="2" borderId="33" xfId="4" applyFont="1" applyFill="1" applyBorder="1" applyAlignment="1">
      <alignment horizontal="center" vertical="center"/>
    </xf>
    <xf numFmtId="0" fontId="37" fillId="0" borderId="34" xfId="0" applyNumberFormat="1" applyFont="1" applyBorder="1" applyAlignment="1">
      <alignment horizontal="center" vertical="center"/>
    </xf>
    <xf numFmtId="44" fontId="12" fillId="2" borderId="35" xfId="4" applyFont="1" applyFill="1" applyBorder="1" applyAlignment="1">
      <alignment horizontal="center" vertical="center"/>
    </xf>
    <xf numFmtId="0" fontId="37" fillId="0" borderId="36" xfId="0" applyNumberFormat="1" applyFont="1" applyBorder="1" applyAlignment="1">
      <alignment horizontal="center" vertical="center"/>
    </xf>
    <xf numFmtId="44" fontId="12" fillId="2" borderId="40" xfId="4" applyFont="1" applyFill="1" applyBorder="1" applyAlignment="1">
      <alignment horizontal="center" vertical="center"/>
    </xf>
    <xf numFmtId="44" fontId="37" fillId="0" borderId="33" xfId="4" applyFont="1" applyBorder="1" applyAlignment="1">
      <alignment horizontal="center" vertical="center"/>
    </xf>
    <xf numFmtId="44" fontId="37" fillId="0" borderId="35" xfId="4" applyFont="1" applyBorder="1" applyAlignment="1">
      <alignment horizontal="center" vertical="center"/>
    </xf>
    <xf numFmtId="44" fontId="37" fillId="0" borderId="40" xfId="4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44" fontId="12" fillId="0" borderId="33" xfId="13" applyFont="1" applyBorder="1" applyAlignment="1">
      <alignment vertical="center"/>
    </xf>
    <xf numFmtId="0" fontId="37" fillId="0" borderId="36" xfId="0" applyNumberFormat="1" applyFont="1" applyBorder="1" applyAlignment="1">
      <alignment horizontal="center"/>
    </xf>
    <xf numFmtId="44" fontId="12" fillId="0" borderId="40" xfId="13" applyFont="1" applyBorder="1" applyAlignment="1">
      <alignment vertical="center"/>
    </xf>
    <xf numFmtId="0" fontId="37" fillId="0" borderId="30" xfId="0" applyNumberFormat="1" applyFont="1" applyBorder="1" applyAlignment="1">
      <alignment horizontal="center"/>
    </xf>
    <xf numFmtId="0" fontId="37" fillId="0" borderId="34" xfId="0" applyNumberFormat="1" applyFont="1" applyBorder="1" applyAlignment="1">
      <alignment horizontal="center"/>
    </xf>
    <xf numFmtId="44" fontId="37" fillId="0" borderId="0" xfId="4" applyFont="1" applyBorder="1" applyAlignment="1">
      <alignment horizontal="right"/>
    </xf>
    <xf numFmtId="44" fontId="37" fillId="0" borderId="35" xfId="4" applyFont="1" applyBorder="1" applyAlignment="1">
      <alignment vertical="center"/>
    </xf>
    <xf numFmtId="44" fontId="12" fillId="2" borderId="40" xfId="4" applyFont="1" applyFill="1" applyBorder="1" applyAlignment="1">
      <alignment vertical="center"/>
    </xf>
    <xf numFmtId="0" fontId="37" fillId="2" borderId="30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/>
    </xf>
    <xf numFmtId="44" fontId="12" fillId="0" borderId="33" xfId="4" applyFont="1" applyBorder="1"/>
    <xf numFmtId="44" fontId="12" fillId="0" borderId="35" xfId="4" applyFont="1" applyBorder="1"/>
    <xf numFmtId="0" fontId="37" fillId="0" borderId="44" xfId="0" applyNumberFormat="1" applyFont="1" applyBorder="1" applyAlignment="1">
      <alignment horizontal="center" vertical="center"/>
    </xf>
    <xf numFmtId="0" fontId="37" fillId="0" borderId="45" xfId="0" applyFont="1" applyBorder="1" applyAlignment="1">
      <alignment horizontal="left" wrapText="1"/>
    </xf>
    <xf numFmtId="0" fontId="37" fillId="0" borderId="45" xfId="0" applyFont="1" applyBorder="1" applyAlignment="1">
      <alignment horizontal="center" vertical="center"/>
    </xf>
    <xf numFmtId="2" fontId="37" fillId="0" borderId="45" xfId="0" applyNumberFormat="1" applyFont="1" applyBorder="1" applyAlignment="1">
      <alignment horizontal="center" vertical="center"/>
    </xf>
    <xf numFmtId="44" fontId="12" fillId="0" borderId="45" xfId="4" applyFont="1" applyBorder="1" applyAlignment="1">
      <alignment vertical="center"/>
    </xf>
    <xf numFmtId="44" fontId="12" fillId="0" borderId="46" xfId="4" applyFont="1" applyBorder="1"/>
    <xf numFmtId="0" fontId="7" fillId="2" borderId="2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wrapText="1"/>
    </xf>
    <xf numFmtId="164" fontId="8" fillId="0" borderId="35" xfId="0" applyNumberFormat="1" applyFont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46" xfId="0" applyNumberFormat="1" applyFont="1" applyBorder="1" applyAlignment="1">
      <alignment horizontal="center" vertical="center" wrapText="1"/>
    </xf>
    <xf numFmtId="164" fontId="29" fillId="0" borderId="15" xfId="0" applyNumberFormat="1" applyFont="1" applyBorder="1" applyAlignment="1">
      <alignment horizontal="center" wrapText="1"/>
    </xf>
    <xf numFmtId="164" fontId="29" fillId="0" borderId="17" xfId="0" applyNumberFormat="1" applyFont="1" applyBorder="1" applyAlignment="1">
      <alignment horizontal="center" wrapText="1"/>
    </xf>
    <xf numFmtId="0" fontId="30" fillId="2" borderId="8" xfId="0" applyFont="1" applyFill="1" applyBorder="1" applyAlignment="1">
      <alignment horizontal="center" wrapText="1"/>
    </xf>
    <xf numFmtId="49" fontId="28" fillId="0" borderId="16" xfId="0" applyNumberFormat="1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17" fillId="0" borderId="18" xfId="21" applyFont="1" applyBorder="1" applyAlignment="1">
      <alignment horizontal="left"/>
    </xf>
    <xf numFmtId="0" fontId="18" fillId="0" borderId="18" xfId="21" applyNumberFormat="1" applyFont="1" applyFill="1" applyBorder="1" applyAlignment="1">
      <alignment horizontal="center" vertical="center"/>
    </xf>
    <xf numFmtId="2" fontId="18" fillId="0" borderId="18" xfId="26" applyNumberFormat="1" applyFont="1" applyFill="1" applyBorder="1" applyAlignment="1">
      <alignment horizontal="center" vertical="center"/>
    </xf>
    <xf numFmtId="0" fontId="16" fillId="0" borderId="6" xfId="21" applyFont="1" applyFill="1" applyBorder="1" applyAlignment="1">
      <alignment horizontal="center" vertical="center"/>
    </xf>
    <xf numFmtId="0" fontId="16" fillId="0" borderId="7" xfId="21" applyFont="1" applyFill="1" applyBorder="1" applyAlignment="1">
      <alignment horizontal="center" vertical="center"/>
    </xf>
    <xf numFmtId="0" fontId="16" fillId="0" borderId="15" xfId="21" applyFont="1" applyFill="1" applyBorder="1" applyAlignment="1">
      <alignment horizontal="center" vertical="center"/>
    </xf>
    <xf numFmtId="0" fontId="16" fillId="0" borderId="8" xfId="21" applyFont="1" applyFill="1" applyBorder="1" applyAlignment="1">
      <alignment horizontal="center" vertical="center"/>
    </xf>
    <xf numFmtId="0" fontId="16" fillId="0" borderId="0" xfId="21" applyFont="1" applyFill="1" applyBorder="1" applyAlignment="1">
      <alignment horizontal="center" vertical="center"/>
    </xf>
    <xf numFmtId="0" fontId="16" fillId="0" borderId="16" xfId="21" applyFont="1" applyFill="1" applyBorder="1" applyAlignment="1">
      <alignment horizontal="center" vertical="center"/>
    </xf>
    <xf numFmtId="0" fontId="16" fillId="0" borderId="9" xfId="21" applyFont="1" applyFill="1" applyBorder="1" applyAlignment="1">
      <alignment horizontal="center" vertical="center"/>
    </xf>
    <xf numFmtId="0" fontId="16" fillId="0" borderId="10" xfId="21" applyFont="1" applyFill="1" applyBorder="1" applyAlignment="1">
      <alignment horizontal="center" vertical="center"/>
    </xf>
    <xf numFmtId="0" fontId="16" fillId="0" borderId="17" xfId="21" applyFont="1" applyFill="1" applyBorder="1" applyAlignment="1">
      <alignment horizontal="center" vertical="center"/>
    </xf>
    <xf numFmtId="10" fontId="18" fillId="0" borderId="18" xfId="21" applyNumberFormat="1" applyFont="1" applyFill="1" applyBorder="1" applyAlignment="1">
      <alignment horizontal="center" vertical="center" wrapText="1"/>
    </xf>
    <xf numFmtId="1" fontId="2" fillId="0" borderId="2" xfId="21" applyNumberFormat="1" applyFont="1" applyBorder="1" applyAlignment="1">
      <alignment horizontal="left"/>
    </xf>
    <xf numFmtId="0" fontId="2" fillId="0" borderId="3" xfId="21" applyFont="1" applyBorder="1" applyAlignment="1">
      <alignment horizontal="left"/>
    </xf>
    <xf numFmtId="0" fontId="2" fillId="0" borderId="3" xfId="21" applyBorder="1" applyAlignment="1">
      <alignment horizontal="left"/>
    </xf>
    <xf numFmtId="0" fontId="2" fillId="0" borderId="4" xfId="21" applyBorder="1" applyAlignment="1">
      <alignment horizontal="left"/>
    </xf>
    <xf numFmtId="0" fontId="19" fillId="0" borderId="25" xfId="21" applyFont="1" applyBorder="1" applyAlignment="1">
      <alignment horizontal="center" vertical="center"/>
    </xf>
    <xf numFmtId="0" fontId="19" fillId="0" borderId="20" xfId="21" applyFont="1" applyBorder="1" applyAlignment="1">
      <alignment horizontal="center" vertical="center"/>
    </xf>
    <xf numFmtId="0" fontId="19" fillId="0" borderId="26" xfId="21" applyFont="1" applyBorder="1" applyAlignment="1">
      <alignment horizontal="center" vertical="center"/>
    </xf>
    <xf numFmtId="1" fontId="18" fillId="5" borderId="25" xfId="21" applyNumberFormat="1" applyFont="1" applyFill="1" applyBorder="1" applyAlignment="1">
      <alignment horizontal="left"/>
    </xf>
    <xf numFmtId="1" fontId="18" fillId="5" borderId="20" xfId="21" applyNumberFormat="1" applyFont="1" applyFill="1" applyBorder="1" applyAlignment="1">
      <alignment horizontal="left"/>
    </xf>
    <xf numFmtId="1" fontId="18" fillId="5" borderId="26" xfId="21" applyNumberFormat="1" applyFont="1" applyFill="1" applyBorder="1" applyAlignment="1">
      <alignment horizontal="left"/>
    </xf>
    <xf numFmtId="1" fontId="2" fillId="0" borderId="31" xfId="21" applyNumberFormat="1" applyFont="1" applyBorder="1" applyAlignment="1">
      <alignment horizontal="left"/>
    </xf>
    <xf numFmtId="0" fontId="2" fillId="0" borderId="32" xfId="21" applyFont="1" applyBorder="1" applyAlignment="1">
      <alignment horizontal="left"/>
    </xf>
    <xf numFmtId="0" fontId="2" fillId="0" borderId="32" xfId="21" applyBorder="1" applyAlignment="1">
      <alignment horizontal="left"/>
    </xf>
    <xf numFmtId="0" fontId="2" fillId="0" borderId="23" xfId="21" applyBorder="1" applyAlignment="1">
      <alignment horizontal="left"/>
    </xf>
    <xf numFmtId="1" fontId="2" fillId="0" borderId="37" xfId="21" applyNumberFormat="1" applyFont="1" applyBorder="1" applyAlignment="1">
      <alignment horizontal="left"/>
    </xf>
    <xf numFmtId="0" fontId="2" fillId="0" borderId="38" xfId="21" applyFont="1" applyBorder="1" applyAlignment="1">
      <alignment horizontal="left"/>
    </xf>
    <xf numFmtId="0" fontId="2" fillId="0" borderId="38" xfId="21" applyBorder="1" applyAlignment="1">
      <alignment horizontal="left"/>
    </xf>
    <xf numFmtId="0" fontId="2" fillId="0" borderId="39" xfId="21" applyBorder="1" applyAlignment="1">
      <alignment horizontal="left"/>
    </xf>
    <xf numFmtId="0" fontId="18" fillId="5" borderId="20" xfId="21" applyFont="1" applyFill="1" applyBorder="1" applyAlignment="1">
      <alignment horizontal="left"/>
    </xf>
    <xf numFmtId="0" fontId="2" fillId="5" borderId="20" xfId="21" applyFill="1" applyBorder="1" applyAlignment="1">
      <alignment horizontal="left"/>
    </xf>
    <xf numFmtId="0" fontId="2" fillId="5" borderId="26" xfId="21" applyFill="1" applyBorder="1" applyAlignment="1">
      <alignment horizontal="left"/>
    </xf>
    <xf numFmtId="1" fontId="2" fillId="0" borderId="25" xfId="21" applyNumberFormat="1" applyFont="1" applyBorder="1" applyAlignment="1">
      <alignment horizontal="left"/>
    </xf>
    <xf numFmtId="0" fontId="2" fillId="0" borderId="20" xfId="21" applyFont="1" applyBorder="1" applyAlignment="1">
      <alignment horizontal="left"/>
    </xf>
    <xf numFmtId="0" fontId="2" fillId="0" borderId="20" xfId="21" applyBorder="1" applyAlignment="1">
      <alignment horizontal="left"/>
    </xf>
    <xf numFmtId="0" fontId="2" fillId="0" borderId="26" xfId="21" applyBorder="1" applyAlignment="1">
      <alignment horizontal="left"/>
    </xf>
    <xf numFmtId="1" fontId="2" fillId="0" borderId="32" xfId="21" applyNumberFormat="1" applyFont="1" applyBorder="1" applyAlignment="1">
      <alignment horizontal="left"/>
    </xf>
    <xf numFmtId="1" fontId="2" fillId="0" borderId="3" xfId="21" applyNumberFormat="1" applyFont="1" applyBorder="1" applyAlignment="1">
      <alignment horizontal="left"/>
    </xf>
    <xf numFmtId="0" fontId="26" fillId="0" borderId="21" xfId="21" applyFont="1" applyBorder="1" applyAlignment="1">
      <alignment horizontal="center" vertical="center" wrapText="1"/>
    </xf>
    <xf numFmtId="0" fontId="26" fillId="0" borderId="20" xfId="21" applyFont="1" applyBorder="1" applyAlignment="1">
      <alignment horizontal="center" vertical="center" wrapText="1"/>
    </xf>
    <xf numFmtId="0" fontId="26" fillId="0" borderId="22" xfId="21" applyFont="1" applyBorder="1" applyAlignment="1">
      <alignment horizontal="center" vertical="center" wrapText="1"/>
    </xf>
    <xf numFmtId="0" fontId="2" fillId="0" borderId="6" xfId="21" applyBorder="1" applyAlignment="1">
      <alignment horizontal="center"/>
    </xf>
    <xf numFmtId="0" fontId="2" fillId="0" borderId="7" xfId="21" applyBorder="1" applyAlignment="1">
      <alignment horizontal="center"/>
    </xf>
    <xf numFmtId="0" fontId="2" fillId="0" borderId="15" xfId="21" applyBorder="1" applyAlignment="1">
      <alignment horizontal="center"/>
    </xf>
    <xf numFmtId="0" fontId="2" fillId="0" borderId="8" xfId="21" applyBorder="1" applyAlignment="1">
      <alignment horizontal="center"/>
    </xf>
    <xf numFmtId="0" fontId="2" fillId="0" borderId="0" xfId="21" applyBorder="1" applyAlignment="1">
      <alignment horizontal="center"/>
    </xf>
    <xf numFmtId="0" fontId="2" fillId="0" borderId="16" xfId="21" applyBorder="1" applyAlignment="1">
      <alignment horizontal="center"/>
    </xf>
    <xf numFmtId="0" fontId="2" fillId="0" borderId="9" xfId="21" applyBorder="1" applyAlignment="1">
      <alignment horizontal="center"/>
    </xf>
    <xf numFmtId="0" fontId="2" fillId="0" borderId="10" xfId="21" applyBorder="1" applyAlignment="1">
      <alignment horizontal="center"/>
    </xf>
    <xf numFmtId="0" fontId="2" fillId="0" borderId="17" xfId="21" applyBorder="1" applyAlignment="1">
      <alignment horizontal="center"/>
    </xf>
    <xf numFmtId="0" fontId="2" fillId="0" borderId="9" xfId="21" applyFont="1" applyFill="1" applyBorder="1" applyAlignment="1">
      <alignment horizontal="left"/>
    </xf>
    <xf numFmtId="0" fontId="2" fillId="0" borderId="10" xfId="21" applyFont="1" applyFill="1" applyBorder="1" applyAlignment="1">
      <alignment horizontal="left"/>
    </xf>
    <xf numFmtId="0" fontId="2" fillId="0" borderId="17" xfId="21" applyFont="1" applyFill="1" applyBorder="1" applyAlignment="1">
      <alignment horizontal="left"/>
    </xf>
    <xf numFmtId="0" fontId="2" fillId="0" borderId="21" xfId="21" applyFont="1" applyFill="1" applyBorder="1" applyAlignment="1">
      <alignment horizontal="left" vertical="center" wrapText="1"/>
    </xf>
    <xf numFmtId="0" fontId="2" fillId="0" borderId="20" xfId="21" applyFont="1" applyFill="1" applyBorder="1" applyAlignment="1">
      <alignment horizontal="left" vertical="center" wrapText="1"/>
    </xf>
    <xf numFmtId="0" fontId="2" fillId="0" borderId="22" xfId="21" applyFont="1" applyFill="1" applyBorder="1" applyAlignment="1">
      <alignment horizontal="left" vertical="center" wrapText="1"/>
    </xf>
    <xf numFmtId="0" fontId="23" fillId="5" borderId="21" xfId="21" applyFont="1" applyFill="1" applyBorder="1" applyAlignment="1">
      <alignment horizontal="center" vertical="center" wrapText="1"/>
    </xf>
    <xf numFmtId="0" fontId="23" fillId="5" borderId="20" xfId="21" applyFont="1" applyFill="1" applyBorder="1" applyAlignment="1">
      <alignment horizontal="center" vertical="center" wrapText="1"/>
    </xf>
    <xf numFmtId="0" fontId="23" fillId="5" borderId="22" xfId="21" applyFont="1" applyFill="1" applyBorder="1" applyAlignment="1">
      <alignment horizontal="center" vertical="center" wrapText="1"/>
    </xf>
    <xf numFmtId="0" fontId="19" fillId="0" borderId="21" xfId="21" applyFont="1" applyBorder="1" applyAlignment="1">
      <alignment horizontal="center"/>
    </xf>
    <xf numFmtId="0" fontId="19" fillId="0" borderId="20" xfId="21" applyFont="1" applyBorder="1" applyAlignment="1">
      <alignment horizontal="center"/>
    </xf>
    <xf numFmtId="0" fontId="19" fillId="0" borderId="22" xfId="21" applyFont="1" applyBorder="1" applyAlignment="1">
      <alignment horizontal="center"/>
    </xf>
    <xf numFmtId="1" fontId="18" fillId="0" borderId="9" xfId="21" applyNumberFormat="1" applyFont="1" applyBorder="1" applyAlignment="1">
      <alignment horizontal="center" vertical="center"/>
    </xf>
    <xf numFmtId="1" fontId="18" fillId="0" borderId="10" xfId="21" applyNumberFormat="1" applyFont="1" applyBorder="1" applyAlignment="1">
      <alignment horizontal="center" vertical="center"/>
    </xf>
    <xf numFmtId="1" fontId="18" fillId="0" borderId="17" xfId="21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</cellXfs>
  <cellStyles count="27">
    <cellStyle name="Currency 2 2 3" xfId="2"/>
    <cellStyle name="Currency 2 2 3 2" xfId="5"/>
    <cellStyle name="Currency 2 2 3 3" xfId="18"/>
    <cellStyle name="Moeda" xfId="4" builtinId="4"/>
    <cellStyle name="Moeda 2" xfId="6"/>
    <cellStyle name="Moeda 2 2" xfId="23"/>
    <cellStyle name="Moeda 2 3" xfId="14"/>
    <cellStyle name="Moeda 3" xfId="7"/>
    <cellStyle name="Moeda 3 2" xfId="19"/>
    <cellStyle name="Moeda 4" xfId="24"/>
    <cellStyle name="Moeda 5" xfId="13"/>
    <cellStyle name="Normal" xfId="0" builtinId="0"/>
    <cellStyle name="Normal 10" xfId="3"/>
    <cellStyle name="Normal 2" xfId="11"/>
    <cellStyle name="Normal 2 2 2" xfId="21"/>
    <cellStyle name="Normal 3 2" xfId="20"/>
    <cellStyle name="Normal 32 2 2" xfId="1"/>
    <cellStyle name="Porcentagem" xfId="26" builtinId="5"/>
    <cellStyle name="Porcentagem 2 2" xfId="22"/>
    <cellStyle name="Porcentagem 3" xfId="10"/>
    <cellStyle name="Separador de milhares 3 2" xfId="8"/>
    <cellStyle name="Separador de milhares 3 2 2" xfId="15"/>
    <cellStyle name="Separador de milhares 6" xfId="9"/>
    <cellStyle name="Separador de milhares 6 2" xfId="16"/>
    <cellStyle name="Vírgula 2" xfId="12"/>
    <cellStyle name="Vírgula 2 2" xfId="17"/>
    <cellStyle name="Vírgula 3" xfId="25"/>
  </cellStyles>
  <dxfs count="0"/>
  <tableStyles count="0" defaultTableStyle="TableStyleMedium2" defaultPivotStyle="PivotStyleLight16"/>
  <colors>
    <mruColors>
      <color rgb="FF79F07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388409</xdr:colOff>
      <xdr:row>2</xdr:row>
      <xdr:rowOff>158751</xdr:rowOff>
    </xdr:from>
    <xdr:to>
      <xdr:col>3</xdr:col>
      <xdr:colOff>154858</xdr:colOff>
      <xdr:row>4</xdr:row>
      <xdr:rowOff>231252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492" y="539751"/>
          <a:ext cx="1493045" cy="464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23054</xdr:colOff>
      <xdr:row>11</xdr:row>
      <xdr:rowOff>15022</xdr:rowOff>
    </xdr:from>
    <xdr:to>
      <xdr:col>7</xdr:col>
      <xdr:colOff>1004888</xdr:colOff>
      <xdr:row>11</xdr:row>
      <xdr:rowOff>157164</xdr:rowOff>
    </xdr:to>
    <xdr:sp macro="" textlink="">
      <xdr:nvSpPr>
        <xdr:cNvPr id="2" name="Seta para a esquerda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8605079" y="2320072"/>
          <a:ext cx="981834" cy="142142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21773</xdr:colOff>
      <xdr:row>12</xdr:row>
      <xdr:rowOff>20516</xdr:rowOff>
    </xdr:from>
    <xdr:to>
      <xdr:col>7</xdr:col>
      <xdr:colOff>1003607</xdr:colOff>
      <xdr:row>12</xdr:row>
      <xdr:rowOff>159727</xdr:rowOff>
    </xdr:to>
    <xdr:sp macro="" textlink="">
      <xdr:nvSpPr>
        <xdr:cNvPr id="3" name="Seta para a esquerda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8603798" y="249701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22505</xdr:colOff>
      <xdr:row>13</xdr:row>
      <xdr:rowOff>31324</xdr:rowOff>
    </xdr:from>
    <xdr:to>
      <xdr:col>7</xdr:col>
      <xdr:colOff>1004339</xdr:colOff>
      <xdr:row>14</xdr:row>
      <xdr:rowOff>1202</xdr:rowOff>
    </xdr:to>
    <xdr:sp macro="" textlink="">
      <xdr:nvSpPr>
        <xdr:cNvPr id="4" name="Seta para a esquerda 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8604530" y="2679274"/>
          <a:ext cx="981834" cy="141328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twoCellAnchor>
    <xdr:from>
      <xdr:col>7</xdr:col>
      <xdr:colOff>23788</xdr:colOff>
      <xdr:row>16</xdr:row>
      <xdr:rowOff>10259</xdr:rowOff>
    </xdr:from>
    <xdr:to>
      <xdr:col>7</xdr:col>
      <xdr:colOff>1005622</xdr:colOff>
      <xdr:row>16</xdr:row>
      <xdr:rowOff>149470</xdr:rowOff>
    </xdr:to>
    <xdr:sp macro="" textlink="">
      <xdr:nvSpPr>
        <xdr:cNvPr id="5" name="Seta para a esquerda 4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8605813" y="3172559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pt-BR"/>
        </a:p>
      </xdr:txBody>
    </xdr:sp>
    <xdr:clientData/>
  </xdr:twoCellAnchor>
  <xdr:twoCellAnchor>
    <xdr:from>
      <xdr:col>7</xdr:col>
      <xdr:colOff>21165</xdr:colOff>
      <xdr:row>14</xdr:row>
      <xdr:rowOff>21166</xdr:rowOff>
    </xdr:from>
    <xdr:to>
      <xdr:col>7</xdr:col>
      <xdr:colOff>1002999</xdr:colOff>
      <xdr:row>14</xdr:row>
      <xdr:rowOff>160377</xdr:rowOff>
    </xdr:to>
    <xdr:sp macro="" textlink="">
      <xdr:nvSpPr>
        <xdr:cNvPr id="6" name="Seta para a esquerda 5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8603190" y="2840566"/>
          <a:ext cx="981834" cy="139211"/>
        </a:xfrm>
        <a:prstGeom prst="leftArrow">
          <a:avLst/>
        </a:prstGeom>
        <a:solidFill>
          <a:sysClr val="window" lastClr="FFFFFF"/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pt-BR"/>
            <a:t>co</a:t>
          </a:r>
        </a:p>
      </xdr:txBody>
    </xdr:sp>
    <xdr:clientData/>
  </xdr:twoCellAnchor>
  <xdr:oneCellAnchor>
    <xdr:from>
      <xdr:col>2</xdr:col>
      <xdr:colOff>1394809</xdr:colOff>
      <xdr:row>29</xdr:row>
      <xdr:rowOff>15875</xdr:rowOff>
    </xdr:from>
    <xdr:ext cx="3345468" cy="4412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14:m>
                <m:oMath xmlns:m="http://schemas.openxmlformats.org/officeDocument/2006/math">
                  <m:r>
                    <a:rPr lang="pt-BR" sz="1800" i="0">
                      <a:latin typeface="Cambria Math" panose="02040503050406030204" pitchFamily="18" charset="0"/>
                    </a:rPr>
                    <m:t>=</m:t>
                  </m:r>
                  <m:f>
                    <m:fPr>
                      <m:ctrlPr>
                        <a:rPr lang="pt-BR" sz="18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AC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R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S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G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DF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)(1+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L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num>
                    <m:den>
                      <m:r>
                        <a:rPr lang="pt-BR" sz="1800" b="0" i="0">
                          <a:latin typeface="Cambria Math" panose="02040503050406030204" pitchFamily="18" charset="0"/>
                        </a:rPr>
                        <m:t>(1−</m:t>
                      </m:r>
                      <m:r>
                        <m:rPr>
                          <m:sty m:val="p"/>
                        </m:rPr>
                        <a:rPr lang="pt-BR" sz="1800" b="0" i="0">
                          <a:latin typeface="Cambria Math" panose="02040503050406030204" pitchFamily="18" charset="0"/>
                        </a:rPr>
                        <m:t>I</m:t>
                      </m:r>
                      <m:r>
                        <a:rPr lang="pt-BR" sz="1800" b="0" i="0">
                          <a:latin typeface="Cambria Math" panose="02040503050406030204" pitchFamily="18" charset="0"/>
                        </a:rPr>
                        <m:t>)</m:t>
                      </m:r>
                    </m:den>
                  </m:f>
                  <m:r>
                    <a:rPr lang="pt-BR" sz="1800" b="0" i="0">
                      <a:latin typeface="Cambria Math" panose="02040503050406030204" pitchFamily="18" charset="0"/>
                    </a:rPr>
                    <m:t>−1</m:t>
                  </m:r>
                </m:oMath>
              </a14:m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 xmlns="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SpPr txBox="1"/>
          </xdr:nvSpPr>
          <xdr:spPr>
            <a:xfrm>
              <a:off x="2775934" y="5816600"/>
              <a:ext cx="3345468" cy="4412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800" i="0">
                  <a:latin typeface="Arial" panose="020B0604020202020204" pitchFamily="34" charset="0"/>
                  <a:cs typeface="Arial" panose="020B0604020202020204" pitchFamily="34" charset="0"/>
                </a:rPr>
                <a:t>BDI</a:t>
              </a:r>
              <a:r>
                <a:rPr lang="pt-BR" sz="1800" i="0">
                  <a:latin typeface="Cambria Math" panose="02040503050406030204" pitchFamily="18" charset="0"/>
                </a:rPr>
                <a:t>=(</a:t>
              </a:r>
              <a:r>
                <a:rPr lang="pt-BR" sz="1800" b="0" i="0">
                  <a:latin typeface="Cambria Math" panose="02040503050406030204" pitchFamily="18" charset="0"/>
                </a:rPr>
                <a:t>(1+AC+R+S+G)(1+DF)(1+L))/((1−I))−1</a:t>
              </a:r>
              <a:endParaRPr lang="pt-BR" sz="1800" i="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3.20.50%20-%20EQUIPE%20DE%20INFRAESTRUTURA\005%20N&#218;CLEO%20AVAN&#199;ADO%20DE%20CAPACITA&#199;&#195;O\NOVA%20CANA&#195;%20DO%20NORTE\004%20-%20PLANILHAS\PLanilha%20Proj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ORÇAMENTO"/>
      <sheetName val="COMPOSIÇÕES"/>
      <sheetName val="MEMORIAL CALC."/>
      <sheetName val="CRONOGRAMA"/>
      <sheetName val="BDI"/>
      <sheetName val="SOLUM"/>
    </sheetNames>
    <sheetDataSet>
      <sheetData sheetId="0">
        <row r="6">
          <cell r="B6" t="str">
            <v>OBRA DO SENAR NOVA CANAÃ DO NORTE</v>
          </cell>
          <cell r="C6" t="str">
            <v>REF.:</v>
          </cell>
        </row>
        <row r="8">
          <cell r="C8" t="str">
            <v>BDI: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21"/>
  <sheetViews>
    <sheetView tabSelected="1" zoomScale="80" zoomScaleNormal="80" workbookViewId="0">
      <selection activeCell="D16" sqref="D16"/>
    </sheetView>
  </sheetViews>
  <sheetFormatPr defaultColWidth="9.109375" defaultRowHeight="14.4" x14ac:dyDescent="0.3"/>
  <cols>
    <col min="1" max="1" width="7.5546875" style="1" customWidth="1"/>
    <col min="2" max="2" width="9.5546875" style="2" customWidth="1"/>
    <col min="3" max="3" width="68.88671875" style="3" bestFit="1" customWidth="1"/>
    <col min="4" max="4" width="27.6640625" style="4" bestFit="1" customWidth="1"/>
    <col min="5" max="5" width="1.109375" style="1" customWidth="1"/>
    <col min="6" max="6" width="21.88671875" style="2" customWidth="1"/>
    <col min="7" max="16384" width="9.109375" style="2"/>
  </cols>
  <sheetData>
    <row r="1" spans="1:29" ht="15" thickBot="1" x14ac:dyDescent="0.35"/>
    <row r="2" spans="1:29" ht="15" customHeight="1" x14ac:dyDescent="0.3">
      <c r="B2" s="355" t="s">
        <v>202</v>
      </c>
      <c r="C2" s="356"/>
      <c r="D2" s="361" t="s">
        <v>22</v>
      </c>
      <c r="E2" s="363"/>
    </row>
    <row r="3" spans="1:29" ht="23.25" customHeight="1" x14ac:dyDescent="0.3">
      <c r="B3" s="357"/>
      <c r="C3" s="358"/>
      <c r="D3" s="362"/>
      <c r="E3" s="363"/>
    </row>
    <row r="4" spans="1:29" ht="15" customHeight="1" x14ac:dyDescent="0.3">
      <c r="B4" s="357"/>
      <c r="C4" s="358"/>
      <c r="D4" s="364" t="s">
        <v>157</v>
      </c>
      <c r="E4" s="246">
        <v>0.24510000000000001</v>
      </c>
    </row>
    <row r="5" spans="1:29" ht="33" customHeight="1" thickBot="1" x14ac:dyDescent="0.35">
      <c r="B5" s="359"/>
      <c r="C5" s="360"/>
      <c r="D5" s="365"/>
      <c r="E5" s="247"/>
    </row>
    <row r="6" spans="1:29" ht="7.5" customHeight="1" thickBot="1" x14ac:dyDescent="0.35">
      <c r="B6" s="1"/>
      <c r="C6" s="5"/>
      <c r="D6" s="6"/>
    </row>
    <row r="7" spans="1:29" ht="26.1" customHeight="1" thickBot="1" x14ac:dyDescent="0.35">
      <c r="B7" s="248" t="s">
        <v>2</v>
      </c>
      <c r="C7" s="249" t="s">
        <v>3</v>
      </c>
      <c r="D7" s="250" t="s">
        <v>156</v>
      </c>
      <c r="E7" s="7"/>
    </row>
    <row r="8" spans="1:29" ht="21" x14ac:dyDescent="0.4">
      <c r="B8" s="251">
        <v>1</v>
      </c>
      <c r="C8" s="252" t="s">
        <v>72</v>
      </c>
      <c r="D8" s="253">
        <f>'P. Referência'!I11</f>
        <v>5784</v>
      </c>
    </row>
    <row r="9" spans="1:29" s="18" customFormat="1" ht="21" x14ac:dyDescent="0.4">
      <c r="B9" s="254">
        <v>2</v>
      </c>
      <c r="C9" s="255" t="s">
        <v>150</v>
      </c>
      <c r="D9" s="256">
        <f>'P. Referência'!I17</f>
        <v>1648</v>
      </c>
    </row>
    <row r="10" spans="1:29" s="18" customFormat="1" ht="42" x14ac:dyDescent="0.4">
      <c r="A10" s="19"/>
      <c r="B10" s="257">
        <v>3</v>
      </c>
      <c r="C10" s="258" t="s">
        <v>120</v>
      </c>
      <c r="D10" s="259">
        <f>'P. Referência'!I22</f>
        <v>2200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</row>
    <row r="11" spans="1:29" ht="21" x14ac:dyDescent="0.4">
      <c r="B11" s="257">
        <v>4</v>
      </c>
      <c r="C11" s="252" t="s">
        <v>9</v>
      </c>
      <c r="D11" s="253">
        <f>'P. Referência'!I34</f>
        <v>24941.199999999997</v>
      </c>
    </row>
    <row r="12" spans="1:29" ht="21" x14ac:dyDescent="0.4">
      <c r="B12" s="260">
        <v>5</v>
      </c>
      <c r="C12" s="261" t="s">
        <v>10</v>
      </c>
      <c r="D12" s="259">
        <f>'P. Referência'!I38</f>
        <v>1844</v>
      </c>
    </row>
    <row r="13" spans="1:29" ht="21" x14ac:dyDescent="0.4">
      <c r="B13" s="260">
        <v>6</v>
      </c>
      <c r="C13" s="261" t="s">
        <v>32</v>
      </c>
      <c r="D13" s="262">
        <f>'P. Referência'!I43</f>
        <v>1524</v>
      </c>
    </row>
    <row r="14" spans="1:29" ht="18" customHeight="1" thickBot="1" x14ac:dyDescent="0.45">
      <c r="B14" s="263">
        <v>7</v>
      </c>
      <c r="C14" s="264" t="s">
        <v>11</v>
      </c>
      <c r="D14" s="265">
        <f>'P. Referência'!I54</f>
        <v>19430.64</v>
      </c>
    </row>
    <row r="15" spans="1:29" ht="21" thickBot="1" x14ac:dyDescent="0.4">
      <c r="B15" s="266"/>
      <c r="C15" s="267"/>
      <c r="D15" s="268"/>
    </row>
    <row r="16" spans="1:29" ht="21.6" thickBot="1" x14ac:dyDescent="0.35">
      <c r="B16" s="269"/>
      <c r="C16" s="270" t="s">
        <v>21</v>
      </c>
      <c r="D16" s="271">
        <f>TRUNC(D8+D9+D10+D11+D12+D13+D14,2)</f>
        <v>57371.839999999997</v>
      </c>
    </row>
    <row r="21" spans="4:4" x14ac:dyDescent="0.3">
      <c r="D21" s="11"/>
    </row>
  </sheetData>
  <mergeCells count="4">
    <mergeCell ref="B2:C5"/>
    <mergeCell ref="D2:D3"/>
    <mergeCell ref="E2:E3"/>
    <mergeCell ref="D4:D5"/>
  </mergeCells>
  <printOptions horizontalCentered="1" verticalCentered="1"/>
  <pageMargins left="0.23622047244094491" right="0.23622047244094491" top="0.2" bottom="0.16" header="0.15" footer="0.16"/>
  <pageSetup paperSize="9" scale="55" fitToWidth="0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H64"/>
  <sheetViews>
    <sheetView zoomScaleNormal="100" workbookViewId="0">
      <selection activeCell="F33" sqref="F33"/>
    </sheetView>
  </sheetViews>
  <sheetFormatPr defaultColWidth="9.109375" defaultRowHeight="14.4" x14ac:dyDescent="0.3"/>
  <cols>
    <col min="1" max="1" width="4.88671875" style="1" customWidth="1"/>
    <col min="2" max="2" width="7.109375" style="2" customWidth="1"/>
    <col min="3" max="3" width="17.44140625" style="2" customWidth="1"/>
    <col min="4" max="4" width="97.5546875" style="3" customWidth="1"/>
    <col min="5" max="5" width="6.44140625" style="2" bestFit="1" customWidth="1"/>
    <col min="6" max="6" width="8.44140625" style="2" bestFit="1" customWidth="1"/>
    <col min="7" max="7" width="14.109375" style="8" bestFit="1" customWidth="1"/>
    <col min="8" max="8" width="16.88671875" style="4" bestFit="1" customWidth="1"/>
    <col min="9" max="9" width="22.109375" style="4" customWidth="1"/>
    <col min="10" max="10" width="1.109375" style="1" customWidth="1"/>
    <col min="11" max="11" width="21.88671875" style="2" customWidth="1"/>
    <col min="12" max="16384" width="9.109375" style="2"/>
  </cols>
  <sheetData>
    <row r="1" spans="1:34" ht="15" thickBot="1" x14ac:dyDescent="0.35"/>
    <row r="2" spans="1:34" ht="15" customHeight="1" x14ac:dyDescent="0.3">
      <c r="B2" s="371" t="s">
        <v>71</v>
      </c>
      <c r="C2" s="372"/>
      <c r="D2" s="372"/>
      <c r="E2" s="372"/>
      <c r="F2" s="372"/>
      <c r="G2" s="372"/>
      <c r="H2" s="373"/>
      <c r="I2" s="366" t="s">
        <v>22</v>
      </c>
      <c r="J2" s="368"/>
      <c r="K2" s="65"/>
      <c r="L2" s="65"/>
    </row>
    <row r="3" spans="1:34" ht="15" thickBot="1" x14ac:dyDescent="0.35">
      <c r="B3" s="374"/>
      <c r="C3" s="375"/>
      <c r="D3" s="375"/>
      <c r="E3" s="375"/>
      <c r="F3" s="375"/>
      <c r="G3" s="375"/>
      <c r="H3" s="376"/>
      <c r="I3" s="367"/>
      <c r="J3" s="368"/>
      <c r="K3" s="65"/>
      <c r="L3" s="65"/>
    </row>
    <row r="4" spans="1:34" ht="15" customHeight="1" x14ac:dyDescent="0.3">
      <c r="B4" s="374"/>
      <c r="C4" s="375"/>
      <c r="D4" s="375"/>
      <c r="E4" s="375"/>
      <c r="F4" s="375"/>
      <c r="G4" s="375"/>
      <c r="H4" s="376"/>
      <c r="I4" s="369" t="s">
        <v>157</v>
      </c>
      <c r="J4" s="66">
        <v>0.24510000000000001</v>
      </c>
      <c r="K4" s="65"/>
      <c r="L4" s="65"/>
    </row>
    <row r="5" spans="1:34" ht="33" customHeight="1" thickBot="1" x14ac:dyDescent="0.35">
      <c r="B5" s="377"/>
      <c r="C5" s="378"/>
      <c r="D5" s="378"/>
      <c r="E5" s="378"/>
      <c r="F5" s="378"/>
      <c r="G5" s="378"/>
      <c r="H5" s="379"/>
      <c r="I5" s="370"/>
      <c r="J5" s="67"/>
      <c r="K5" s="65"/>
      <c r="L5" s="65"/>
    </row>
    <row r="6" spans="1:34" ht="6" customHeight="1" thickBot="1" x14ac:dyDescent="0.35">
      <c r="B6" s="68"/>
      <c r="C6" s="68"/>
      <c r="D6" s="69"/>
      <c r="E6" s="70"/>
      <c r="F6" s="70"/>
      <c r="G6" s="71"/>
      <c r="H6" s="72"/>
      <c r="I6" s="72"/>
      <c r="J6" s="68"/>
      <c r="K6" s="65"/>
      <c r="L6" s="65"/>
    </row>
    <row r="7" spans="1:34" ht="31.8" thickBot="1" x14ac:dyDescent="0.35">
      <c r="B7" s="73" t="s">
        <v>2</v>
      </c>
      <c r="C7" s="73" t="s">
        <v>8</v>
      </c>
      <c r="D7" s="74" t="s">
        <v>3</v>
      </c>
      <c r="E7" s="75" t="s">
        <v>4</v>
      </c>
      <c r="F7" s="75" t="s">
        <v>79</v>
      </c>
      <c r="G7" s="76" t="s">
        <v>84</v>
      </c>
      <c r="H7" s="77" t="s">
        <v>31</v>
      </c>
      <c r="I7" s="78" t="s">
        <v>5</v>
      </c>
      <c r="J7" s="79"/>
      <c r="K7" s="65"/>
      <c r="L7" s="65"/>
    </row>
    <row r="8" spans="1:34" x14ac:dyDescent="0.3">
      <c r="B8" s="80">
        <v>1</v>
      </c>
      <c r="C8" s="81"/>
      <c r="D8" s="82" t="s">
        <v>72</v>
      </c>
      <c r="E8" s="83"/>
      <c r="F8" s="83"/>
      <c r="G8" s="84"/>
      <c r="H8" s="85"/>
      <c r="I8" s="86"/>
      <c r="J8" s="68"/>
      <c r="K8" s="65"/>
      <c r="L8" s="65"/>
    </row>
    <row r="9" spans="1:34" x14ac:dyDescent="0.3">
      <c r="B9" s="87" t="s">
        <v>86</v>
      </c>
      <c r="C9" s="88">
        <v>90778</v>
      </c>
      <c r="D9" s="89" t="s">
        <v>73</v>
      </c>
      <c r="E9" s="90" t="s">
        <v>39</v>
      </c>
      <c r="F9" s="91">
        <v>24</v>
      </c>
      <c r="G9" s="92">
        <v>106.5</v>
      </c>
      <c r="H9" s="93">
        <f>TRUNC(G9*1.2835)</f>
        <v>136</v>
      </c>
      <c r="I9" s="94">
        <f>TRUNC(H9*F9,2)</f>
        <v>3264</v>
      </c>
      <c r="J9" s="68"/>
      <c r="K9" s="65" t="s">
        <v>74</v>
      </c>
      <c r="L9" s="65"/>
    </row>
    <row r="10" spans="1:34" x14ac:dyDescent="0.3">
      <c r="B10" s="87" t="s">
        <v>87</v>
      </c>
      <c r="C10" s="95" t="s">
        <v>81</v>
      </c>
      <c r="D10" s="96" t="s">
        <v>80</v>
      </c>
      <c r="E10" s="90" t="s">
        <v>39</v>
      </c>
      <c r="F10" s="91">
        <v>84</v>
      </c>
      <c r="G10" s="92">
        <v>23.72</v>
      </c>
      <c r="H10" s="93">
        <f>TRUNC(G10*1.2835)</f>
        <v>30</v>
      </c>
      <c r="I10" s="94">
        <f>TRUNC(H10*F10,2)</f>
        <v>2520</v>
      </c>
      <c r="J10" s="68"/>
      <c r="K10" s="65" t="s">
        <v>75</v>
      </c>
      <c r="L10" s="65"/>
    </row>
    <row r="11" spans="1:34" s="14" customFormat="1" ht="15" thickBot="1" x14ac:dyDescent="0.35">
      <c r="A11" s="1"/>
      <c r="B11" s="97"/>
      <c r="C11" s="98"/>
      <c r="D11" s="99"/>
      <c r="E11" s="100"/>
      <c r="F11" s="101"/>
      <c r="G11" s="102" t="s">
        <v>1</v>
      </c>
      <c r="H11" s="103"/>
      <c r="I11" s="104">
        <f>SUM(I9:I10)</f>
        <v>5784</v>
      </c>
      <c r="J11" s="68"/>
      <c r="K11" s="68"/>
      <c r="L11" s="6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s="1" customFormat="1" ht="15" thickBot="1" x14ac:dyDescent="0.35">
      <c r="B12" s="105"/>
      <c r="C12" s="106"/>
      <c r="D12" s="107"/>
      <c r="E12" s="108"/>
      <c r="F12" s="109"/>
      <c r="G12" s="110"/>
      <c r="H12" s="111"/>
      <c r="I12" s="111"/>
      <c r="J12" s="68"/>
      <c r="K12" s="68"/>
      <c r="L12" s="68"/>
    </row>
    <row r="13" spans="1:34" s="18" customFormat="1" ht="13.8" x14ac:dyDescent="0.3">
      <c r="B13" s="112" t="s">
        <v>131</v>
      </c>
      <c r="C13" s="113"/>
      <c r="D13" s="114" t="s">
        <v>150</v>
      </c>
      <c r="E13" s="115"/>
      <c r="F13" s="113"/>
      <c r="G13" s="116"/>
      <c r="H13" s="116"/>
      <c r="I13" s="117"/>
      <c r="J13" s="118"/>
      <c r="K13" s="118"/>
      <c r="L13" s="118"/>
    </row>
    <row r="14" spans="1:34" s="18" customFormat="1" ht="17.25" customHeight="1" x14ac:dyDescent="0.3">
      <c r="B14" s="119" t="s">
        <v>89</v>
      </c>
      <c r="C14" s="120" t="s">
        <v>148</v>
      </c>
      <c r="D14" s="121" t="s">
        <v>134</v>
      </c>
      <c r="E14" s="122" t="s">
        <v>43</v>
      </c>
      <c r="F14" s="123">
        <v>1</v>
      </c>
      <c r="G14" s="124">
        <f>Composições!F52</f>
        <v>459.28999999999996</v>
      </c>
      <c r="H14" s="93">
        <f t="shared" ref="H14:H16" si="0">TRUNC(G14*1.2835)</f>
        <v>589</v>
      </c>
      <c r="I14" s="94">
        <f t="shared" ref="I14:I16" si="1">TRUNC(H14*F14,2)</f>
        <v>589</v>
      </c>
      <c r="J14" s="118"/>
      <c r="K14" s="118"/>
      <c r="L14" s="118"/>
    </row>
    <row r="15" spans="1:34" s="18" customFormat="1" ht="26.4" x14ac:dyDescent="0.3">
      <c r="B15" s="119" t="s">
        <v>85</v>
      </c>
      <c r="C15" s="125" t="s">
        <v>149</v>
      </c>
      <c r="D15" s="121" t="s">
        <v>135</v>
      </c>
      <c r="E15" s="125" t="s">
        <v>0</v>
      </c>
      <c r="F15" s="126">
        <v>1</v>
      </c>
      <c r="G15" s="127">
        <f>Composições!F56</f>
        <v>327.04600000000005</v>
      </c>
      <c r="H15" s="93">
        <f t="shared" si="0"/>
        <v>419</v>
      </c>
      <c r="I15" s="94">
        <f t="shared" si="1"/>
        <v>419</v>
      </c>
      <c r="J15" s="118"/>
      <c r="K15" s="118"/>
      <c r="L15" s="118"/>
    </row>
    <row r="16" spans="1:34" s="18" customFormat="1" ht="15" customHeight="1" x14ac:dyDescent="0.3">
      <c r="B16" s="119" t="s">
        <v>90</v>
      </c>
      <c r="C16" s="125" t="s">
        <v>132</v>
      </c>
      <c r="D16" s="121" t="s">
        <v>133</v>
      </c>
      <c r="E16" s="125" t="s">
        <v>43</v>
      </c>
      <c r="F16" s="126">
        <v>2</v>
      </c>
      <c r="G16" s="127">
        <v>250</v>
      </c>
      <c r="H16" s="93">
        <f t="shared" si="0"/>
        <v>320</v>
      </c>
      <c r="I16" s="94">
        <f t="shared" si="1"/>
        <v>640</v>
      </c>
      <c r="J16" s="118"/>
      <c r="K16" s="118"/>
      <c r="L16" s="118"/>
    </row>
    <row r="17" spans="1:34" s="18" customFormat="1" ht="15" customHeight="1" thickBot="1" x14ac:dyDescent="0.35">
      <c r="B17" s="128"/>
      <c r="C17" s="129"/>
      <c r="D17" s="130"/>
      <c r="E17" s="131"/>
      <c r="F17" s="132"/>
      <c r="G17" s="133" t="s">
        <v>1</v>
      </c>
      <c r="H17" s="134"/>
      <c r="I17" s="135">
        <f>SUM(I14:I16)</f>
        <v>1648</v>
      </c>
      <c r="J17" s="118"/>
      <c r="K17" s="118"/>
      <c r="L17" s="118"/>
    </row>
    <row r="18" spans="1:34" s="18" customFormat="1" ht="15" customHeight="1" thickBot="1" x14ac:dyDescent="0.35">
      <c r="B18" s="136"/>
      <c r="C18" s="137"/>
      <c r="D18" s="138"/>
      <c r="E18" s="137"/>
      <c r="F18" s="139"/>
      <c r="G18" s="140"/>
      <c r="H18" s="141"/>
      <c r="I18" s="142"/>
      <c r="J18" s="118"/>
      <c r="K18" s="118"/>
      <c r="L18" s="118"/>
    </row>
    <row r="19" spans="1:34" s="18" customFormat="1" ht="13.8" x14ac:dyDescent="0.3">
      <c r="A19" s="19"/>
      <c r="B19" s="143">
        <v>2</v>
      </c>
      <c r="C19" s="144"/>
      <c r="D19" s="145" t="s">
        <v>120</v>
      </c>
      <c r="E19" s="146"/>
      <c r="F19" s="146"/>
      <c r="G19" s="147"/>
      <c r="H19" s="148"/>
      <c r="I19" s="149"/>
      <c r="J19" s="150"/>
      <c r="K19" s="150"/>
      <c r="L19" s="150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1:34" s="18" customFormat="1" ht="13.8" x14ac:dyDescent="0.3">
      <c r="A20" s="19"/>
      <c r="B20" s="151" t="s">
        <v>88</v>
      </c>
      <c r="C20" s="90" t="s">
        <v>129</v>
      </c>
      <c r="D20" s="152" t="s">
        <v>121</v>
      </c>
      <c r="E20" s="90" t="s">
        <v>43</v>
      </c>
      <c r="F20" s="153">
        <v>1</v>
      </c>
      <c r="G20" s="92">
        <f>Composições!F44</f>
        <v>857.46</v>
      </c>
      <c r="H20" s="93">
        <f t="shared" ref="H20:H21" si="2">TRUNC(G20*1.2835)</f>
        <v>1100</v>
      </c>
      <c r="I20" s="94">
        <f t="shared" ref="I20:I21" si="3">TRUNC(H20*F20,2)</f>
        <v>1100</v>
      </c>
      <c r="J20" s="150"/>
      <c r="K20" s="150"/>
      <c r="L20" s="150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</row>
    <row r="21" spans="1:34" s="18" customFormat="1" ht="13.8" x14ac:dyDescent="0.3">
      <c r="A21" s="19"/>
      <c r="B21" s="151" t="s">
        <v>128</v>
      </c>
      <c r="C21" s="154" t="s">
        <v>130</v>
      </c>
      <c r="D21" s="152" t="s">
        <v>124</v>
      </c>
      <c r="E21" s="90" t="s">
        <v>43</v>
      </c>
      <c r="F21" s="153">
        <v>1</v>
      </c>
      <c r="G21" s="92">
        <f>Composições!F48</f>
        <v>857.46</v>
      </c>
      <c r="H21" s="93">
        <f t="shared" si="2"/>
        <v>1100</v>
      </c>
      <c r="I21" s="94">
        <f t="shared" si="3"/>
        <v>1100</v>
      </c>
      <c r="J21" s="150"/>
      <c r="K21" s="150"/>
      <c r="L21" s="150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2" spans="1:34" s="20" customFormat="1" thickBot="1" x14ac:dyDescent="0.35">
      <c r="A22" s="19"/>
      <c r="B22" s="155"/>
      <c r="C22" s="98"/>
      <c r="D22" s="156"/>
      <c r="E22" s="157"/>
      <c r="F22" s="158"/>
      <c r="G22" s="159" t="s">
        <v>1</v>
      </c>
      <c r="H22" s="160"/>
      <c r="I22" s="135">
        <f>SUM(I20:I21)</f>
        <v>2200</v>
      </c>
      <c r="J22" s="150"/>
      <c r="K22" s="150"/>
      <c r="L22" s="150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</row>
    <row r="23" spans="1:34" s="1" customFormat="1" ht="15" thickBot="1" x14ac:dyDescent="0.35">
      <c r="B23" s="105"/>
      <c r="C23" s="106"/>
      <c r="D23" s="161"/>
      <c r="E23" s="108"/>
      <c r="F23" s="109"/>
      <c r="G23" s="110"/>
      <c r="H23" s="162"/>
      <c r="I23" s="111"/>
      <c r="J23" s="68"/>
      <c r="K23" s="68"/>
      <c r="L23" s="68"/>
    </row>
    <row r="24" spans="1:34" x14ac:dyDescent="0.3">
      <c r="B24" s="80">
        <v>3</v>
      </c>
      <c r="C24" s="81"/>
      <c r="D24" s="82" t="s">
        <v>9</v>
      </c>
      <c r="E24" s="83"/>
      <c r="F24" s="83"/>
      <c r="G24" s="84"/>
      <c r="H24" s="85"/>
      <c r="I24" s="86"/>
      <c r="J24" s="68"/>
      <c r="K24" s="65"/>
      <c r="L24" s="65"/>
    </row>
    <row r="25" spans="1:34" x14ac:dyDescent="0.3">
      <c r="B25" s="87" t="s">
        <v>89</v>
      </c>
      <c r="C25" s="163" t="s">
        <v>110</v>
      </c>
      <c r="D25" s="164" t="s">
        <v>108</v>
      </c>
      <c r="E25" s="90" t="s">
        <v>6</v>
      </c>
      <c r="F25" s="91">
        <v>63.85</v>
      </c>
      <c r="G25" s="92">
        <f>Composições!F35</f>
        <v>2.7999299999999998</v>
      </c>
      <c r="H25" s="93">
        <f t="shared" ref="H25:H33" si="4">TRUNC(G25*1.2835)</f>
        <v>3</v>
      </c>
      <c r="I25" s="94">
        <f t="shared" ref="I25:I33" si="5">TRUNC(H25*F25,2)</f>
        <v>191.55</v>
      </c>
      <c r="J25" s="68"/>
      <c r="K25" s="65"/>
      <c r="L25" s="65"/>
    </row>
    <row r="26" spans="1:34" x14ac:dyDescent="0.3">
      <c r="B26" s="87" t="s">
        <v>85</v>
      </c>
      <c r="C26" s="163" t="s">
        <v>112</v>
      </c>
      <c r="D26" s="152" t="s">
        <v>151</v>
      </c>
      <c r="E26" s="90" t="s">
        <v>43</v>
      </c>
      <c r="F26" s="91">
        <v>1</v>
      </c>
      <c r="G26" s="92">
        <f>Composições!F38</f>
        <v>229.51907799999998</v>
      </c>
      <c r="H26" s="93">
        <f t="shared" si="4"/>
        <v>294</v>
      </c>
      <c r="I26" s="94">
        <f t="shared" si="5"/>
        <v>294</v>
      </c>
      <c r="J26" s="68"/>
      <c r="K26" s="65"/>
      <c r="L26" s="65"/>
    </row>
    <row r="27" spans="1:34" ht="26.4" x14ac:dyDescent="0.3">
      <c r="B27" s="87" t="s">
        <v>85</v>
      </c>
      <c r="C27" s="163">
        <v>97647</v>
      </c>
      <c r="D27" s="152" t="s">
        <v>77</v>
      </c>
      <c r="E27" s="90" t="s">
        <v>0</v>
      </c>
      <c r="F27" s="91">
        <v>134.38</v>
      </c>
      <c r="G27" s="92">
        <v>2.65</v>
      </c>
      <c r="H27" s="93">
        <f t="shared" si="4"/>
        <v>3</v>
      </c>
      <c r="I27" s="94">
        <f t="shared" si="5"/>
        <v>403.14</v>
      </c>
      <c r="J27" s="68"/>
      <c r="K27" s="65"/>
      <c r="L27" s="65"/>
    </row>
    <row r="28" spans="1:34" ht="26.4" x14ac:dyDescent="0.3">
      <c r="B28" s="87" t="s">
        <v>90</v>
      </c>
      <c r="C28" s="165">
        <v>97640</v>
      </c>
      <c r="D28" s="152" t="s">
        <v>76</v>
      </c>
      <c r="E28" s="90" t="s">
        <v>0</v>
      </c>
      <c r="F28" s="91">
        <v>29.2</v>
      </c>
      <c r="G28" s="92">
        <v>1.24</v>
      </c>
      <c r="H28" s="93">
        <f t="shared" si="4"/>
        <v>1</v>
      </c>
      <c r="I28" s="94">
        <f t="shared" si="5"/>
        <v>29.2</v>
      </c>
      <c r="J28" s="68"/>
      <c r="K28" s="65"/>
      <c r="L28" s="65"/>
    </row>
    <row r="29" spans="1:34" ht="40.200000000000003" x14ac:dyDescent="0.3">
      <c r="B29" s="87" t="s">
        <v>91</v>
      </c>
      <c r="C29" s="163">
        <v>94207</v>
      </c>
      <c r="D29" s="166" t="s">
        <v>119</v>
      </c>
      <c r="E29" s="90" t="s">
        <v>0</v>
      </c>
      <c r="F29" s="91">
        <v>134.38</v>
      </c>
      <c r="G29" s="92">
        <v>48.37</v>
      </c>
      <c r="H29" s="93">
        <f t="shared" si="4"/>
        <v>62</v>
      </c>
      <c r="I29" s="94">
        <f t="shared" si="5"/>
        <v>8331.56</v>
      </c>
      <c r="J29" s="68"/>
      <c r="K29" s="65"/>
      <c r="L29" s="65"/>
    </row>
    <row r="30" spans="1:34" ht="33" customHeight="1" x14ac:dyDescent="0.3">
      <c r="B30" s="87" t="s">
        <v>92</v>
      </c>
      <c r="C30" s="167">
        <v>94228</v>
      </c>
      <c r="D30" s="168" t="s">
        <v>23</v>
      </c>
      <c r="E30" s="167" t="s">
        <v>6</v>
      </c>
      <c r="F30" s="169">
        <v>25.18</v>
      </c>
      <c r="G30" s="170">
        <v>89.45</v>
      </c>
      <c r="H30" s="93">
        <f t="shared" si="4"/>
        <v>114</v>
      </c>
      <c r="I30" s="94">
        <f t="shared" si="5"/>
        <v>2870.52</v>
      </c>
      <c r="J30" s="68"/>
      <c r="K30" s="65"/>
      <c r="L30" s="65"/>
    </row>
    <row r="31" spans="1:34" ht="28.2" x14ac:dyDescent="0.3">
      <c r="B31" s="87" t="s">
        <v>93</v>
      </c>
      <c r="C31" s="167">
        <v>94231</v>
      </c>
      <c r="D31" s="168" t="s">
        <v>24</v>
      </c>
      <c r="E31" s="167" t="s">
        <v>6</v>
      </c>
      <c r="F31" s="169">
        <v>63.85</v>
      </c>
      <c r="G31" s="170">
        <v>52.3</v>
      </c>
      <c r="H31" s="93">
        <f t="shared" si="4"/>
        <v>67</v>
      </c>
      <c r="I31" s="94">
        <f t="shared" si="5"/>
        <v>4277.95</v>
      </c>
      <c r="J31" s="68"/>
      <c r="K31" s="65"/>
      <c r="L31" s="65"/>
    </row>
    <row r="32" spans="1:34" x14ac:dyDescent="0.3">
      <c r="B32" s="87" t="s">
        <v>94</v>
      </c>
      <c r="C32" s="167" t="s">
        <v>56</v>
      </c>
      <c r="D32" s="171" t="s">
        <v>30</v>
      </c>
      <c r="E32" s="167" t="s">
        <v>0</v>
      </c>
      <c r="F32" s="169">
        <v>80.94</v>
      </c>
      <c r="G32" s="170">
        <f>Composições!F6</f>
        <v>56.83</v>
      </c>
      <c r="H32" s="93">
        <f t="shared" si="4"/>
        <v>72</v>
      </c>
      <c r="I32" s="94">
        <f t="shared" si="5"/>
        <v>5827.68</v>
      </c>
      <c r="J32" s="68"/>
      <c r="K32" s="65"/>
      <c r="L32" s="65"/>
    </row>
    <row r="33" spans="2:12" ht="28.2" x14ac:dyDescent="0.3">
      <c r="B33" s="87" t="s">
        <v>95</v>
      </c>
      <c r="C33" s="172">
        <v>96110</v>
      </c>
      <c r="D33" s="173" t="s">
        <v>25</v>
      </c>
      <c r="E33" s="174" t="s">
        <v>0</v>
      </c>
      <c r="F33" s="175">
        <v>29.2</v>
      </c>
      <c r="G33" s="176">
        <v>72.47</v>
      </c>
      <c r="H33" s="93">
        <f t="shared" si="4"/>
        <v>93</v>
      </c>
      <c r="I33" s="94">
        <f t="shared" si="5"/>
        <v>2715.6</v>
      </c>
      <c r="J33" s="68"/>
      <c r="K33" s="65"/>
      <c r="L33" s="65"/>
    </row>
    <row r="34" spans="2:12" ht="15" thickBot="1" x14ac:dyDescent="0.35">
      <c r="B34" s="177"/>
      <c r="C34" s="178"/>
      <c r="D34" s="178"/>
      <c r="E34" s="178"/>
      <c r="F34" s="178"/>
      <c r="G34" s="102" t="s">
        <v>1</v>
      </c>
      <c r="H34" s="179"/>
      <c r="I34" s="104">
        <f>SUM(I25:I33)</f>
        <v>24941.199999999997</v>
      </c>
      <c r="J34" s="68"/>
      <c r="K34" s="65"/>
      <c r="L34" s="65"/>
    </row>
    <row r="35" spans="2:12" ht="15" thickBot="1" x14ac:dyDescent="0.35">
      <c r="B35" s="180"/>
      <c r="C35" s="180"/>
      <c r="D35" s="180"/>
      <c r="E35" s="180"/>
      <c r="F35" s="180"/>
      <c r="G35" s="110"/>
      <c r="H35" s="111"/>
      <c r="I35" s="111"/>
      <c r="J35" s="68"/>
      <c r="K35" s="65"/>
      <c r="L35" s="65"/>
    </row>
    <row r="36" spans="2:12" x14ac:dyDescent="0.3">
      <c r="B36" s="181">
        <v>4</v>
      </c>
      <c r="C36" s="182"/>
      <c r="D36" s="183" t="s">
        <v>10</v>
      </c>
      <c r="E36" s="183"/>
      <c r="F36" s="183"/>
      <c r="G36" s="184"/>
      <c r="H36" s="183"/>
      <c r="I36" s="185"/>
      <c r="J36" s="68"/>
      <c r="K36" s="65"/>
      <c r="L36" s="65"/>
    </row>
    <row r="37" spans="2:12" ht="15" thickBot="1" x14ac:dyDescent="0.35">
      <c r="B37" s="186" t="s">
        <v>96</v>
      </c>
      <c r="C37" s="187" t="s">
        <v>60</v>
      </c>
      <c r="D37" s="188" t="s">
        <v>19</v>
      </c>
      <c r="E37" s="187" t="s">
        <v>15</v>
      </c>
      <c r="F37" s="189">
        <v>2</v>
      </c>
      <c r="G37" s="190">
        <f>Composições!F16</f>
        <v>718.54844800000001</v>
      </c>
      <c r="H37" s="191">
        <f>TRUNC(G37*1.2835)</f>
        <v>922</v>
      </c>
      <c r="I37" s="192">
        <f>TRUNC(H37*F37,2)</f>
        <v>1844</v>
      </c>
      <c r="J37" s="68"/>
      <c r="K37" s="65"/>
      <c r="L37" s="65"/>
    </row>
    <row r="38" spans="2:12" ht="15" thickBot="1" x14ac:dyDescent="0.35">
      <c r="B38" s="193"/>
      <c r="C38" s="194"/>
      <c r="D38" s="195"/>
      <c r="E38" s="194"/>
      <c r="F38" s="196"/>
      <c r="G38" s="197" t="s">
        <v>1</v>
      </c>
      <c r="H38" s="198"/>
      <c r="I38" s="199">
        <f>SUM(I37:I37)</f>
        <v>1844</v>
      </c>
      <c r="J38" s="68"/>
      <c r="K38" s="65"/>
      <c r="L38" s="65"/>
    </row>
    <row r="39" spans="2:12" ht="15" thickBot="1" x14ac:dyDescent="0.35">
      <c r="B39" s="105"/>
      <c r="C39" s="105"/>
      <c r="D39" s="200"/>
      <c r="E39" s="105"/>
      <c r="F39" s="109"/>
      <c r="G39" s="110"/>
      <c r="H39" s="162"/>
      <c r="I39" s="111"/>
      <c r="J39" s="68"/>
      <c r="K39" s="65"/>
      <c r="L39" s="65"/>
    </row>
    <row r="40" spans="2:12" x14ac:dyDescent="0.3">
      <c r="B40" s="181">
        <v>5</v>
      </c>
      <c r="C40" s="182"/>
      <c r="D40" s="183" t="s">
        <v>32</v>
      </c>
      <c r="E40" s="183"/>
      <c r="F40" s="183"/>
      <c r="G40" s="201"/>
      <c r="H40" s="183"/>
      <c r="I40" s="202"/>
      <c r="J40" s="68"/>
      <c r="K40" s="65"/>
      <c r="L40" s="65"/>
    </row>
    <row r="41" spans="2:12" ht="41.4" x14ac:dyDescent="0.3">
      <c r="B41" s="203" t="s">
        <v>97</v>
      </c>
      <c r="C41" s="167" t="s">
        <v>55</v>
      </c>
      <c r="D41" s="204" t="s">
        <v>33</v>
      </c>
      <c r="E41" s="167" t="s">
        <v>15</v>
      </c>
      <c r="F41" s="169">
        <v>2</v>
      </c>
      <c r="G41" s="170">
        <f>Composições!F2</f>
        <v>25.658403999999997</v>
      </c>
      <c r="H41" s="93">
        <f t="shared" ref="H41:H42" si="6">TRUNC(G41*1.2835)</f>
        <v>32</v>
      </c>
      <c r="I41" s="94">
        <f t="shared" ref="I41:I42" si="7">TRUNC(H41*F41,2)</f>
        <v>64</v>
      </c>
      <c r="J41" s="68"/>
      <c r="K41" s="65"/>
      <c r="L41" s="65"/>
    </row>
    <row r="42" spans="2:12" x14ac:dyDescent="0.3">
      <c r="B42" s="203" t="s">
        <v>98</v>
      </c>
      <c r="C42" s="167" t="s">
        <v>152</v>
      </c>
      <c r="D42" s="204" t="s">
        <v>62</v>
      </c>
      <c r="E42" s="167" t="s">
        <v>15</v>
      </c>
      <c r="F42" s="169">
        <v>5</v>
      </c>
      <c r="G42" s="170">
        <f>Composições!F20</f>
        <v>227.92750000000001</v>
      </c>
      <c r="H42" s="93">
        <f t="shared" si="6"/>
        <v>292</v>
      </c>
      <c r="I42" s="94">
        <f t="shared" si="7"/>
        <v>1460</v>
      </c>
      <c r="J42" s="68"/>
      <c r="K42" s="65"/>
      <c r="L42" s="65"/>
    </row>
    <row r="43" spans="2:12" ht="15" thickBot="1" x14ac:dyDescent="0.35">
      <c r="B43" s="205"/>
      <c r="C43" s="206"/>
      <c r="D43" s="207"/>
      <c r="E43" s="206"/>
      <c r="F43" s="101"/>
      <c r="G43" s="102" t="s">
        <v>1</v>
      </c>
      <c r="H43" s="208"/>
      <c r="I43" s="104">
        <f>SUM(I41:I42)</f>
        <v>1524</v>
      </c>
      <c r="J43" s="68"/>
      <c r="K43" s="65"/>
      <c r="L43" s="65"/>
    </row>
    <row r="44" spans="2:12" ht="15" thickBot="1" x14ac:dyDescent="0.35">
      <c r="B44" s="105"/>
      <c r="C44" s="105"/>
      <c r="D44" s="200"/>
      <c r="E44" s="105"/>
      <c r="F44" s="109"/>
      <c r="G44" s="110"/>
      <c r="H44" s="162"/>
      <c r="I44" s="111"/>
      <c r="J44" s="68"/>
      <c r="K44" s="65"/>
      <c r="L44" s="65"/>
    </row>
    <row r="45" spans="2:12" ht="18" customHeight="1" x14ac:dyDescent="0.3">
      <c r="B45" s="209">
        <v>6</v>
      </c>
      <c r="C45" s="210"/>
      <c r="D45" s="83" t="s">
        <v>11</v>
      </c>
      <c r="E45" s="83"/>
      <c r="F45" s="83"/>
      <c r="G45" s="83"/>
      <c r="H45" s="83"/>
      <c r="I45" s="185"/>
      <c r="J45" s="68"/>
      <c r="K45" s="65"/>
      <c r="L45" s="65"/>
    </row>
    <row r="46" spans="2:12" x14ac:dyDescent="0.3">
      <c r="B46" s="211" t="s">
        <v>99</v>
      </c>
      <c r="C46" s="212" t="s">
        <v>82</v>
      </c>
      <c r="D46" s="213" t="s">
        <v>83</v>
      </c>
      <c r="E46" s="174" t="s">
        <v>0</v>
      </c>
      <c r="F46" s="214">
        <v>531.38</v>
      </c>
      <c r="G46" s="215">
        <f>Composições!F32</f>
        <v>5.2755000000000001</v>
      </c>
      <c r="H46" s="93">
        <f t="shared" ref="H46:H53" si="8">TRUNC(G46*1.2835)</f>
        <v>6</v>
      </c>
      <c r="I46" s="94">
        <f t="shared" ref="I46:I53" si="9">TRUNC(H46*F46,2)</f>
        <v>3188.28</v>
      </c>
      <c r="J46" s="68"/>
      <c r="K46" s="65"/>
      <c r="L46" s="65"/>
    </row>
    <row r="47" spans="2:12" x14ac:dyDescent="0.3">
      <c r="B47" s="211" t="s">
        <v>100</v>
      </c>
      <c r="C47" s="212">
        <v>88485</v>
      </c>
      <c r="D47" s="213" t="s">
        <v>26</v>
      </c>
      <c r="E47" s="174" t="s">
        <v>0</v>
      </c>
      <c r="F47" s="214">
        <v>608.85299999999984</v>
      </c>
      <c r="G47" s="215">
        <v>1.8</v>
      </c>
      <c r="H47" s="93">
        <f t="shared" si="8"/>
        <v>2</v>
      </c>
      <c r="I47" s="94">
        <f t="shared" si="9"/>
        <v>1217.7</v>
      </c>
      <c r="J47" s="68"/>
      <c r="K47" s="65"/>
      <c r="L47" s="65"/>
    </row>
    <row r="48" spans="2:12" x14ac:dyDescent="0.3">
      <c r="B48" s="211" t="s">
        <v>101</v>
      </c>
      <c r="C48" s="167">
        <v>88496</v>
      </c>
      <c r="D48" s="216" t="s">
        <v>27</v>
      </c>
      <c r="E48" s="174" t="s">
        <v>0</v>
      </c>
      <c r="F48" s="91">
        <v>29.2</v>
      </c>
      <c r="G48" s="170">
        <v>24.32</v>
      </c>
      <c r="H48" s="93">
        <f t="shared" si="8"/>
        <v>31</v>
      </c>
      <c r="I48" s="94">
        <f t="shared" si="9"/>
        <v>905.2</v>
      </c>
      <c r="J48" s="68"/>
      <c r="K48" s="65"/>
      <c r="L48" s="65"/>
    </row>
    <row r="49" spans="2:12" x14ac:dyDescent="0.3">
      <c r="B49" s="211" t="s">
        <v>102</v>
      </c>
      <c r="C49" s="167">
        <v>88497</v>
      </c>
      <c r="D49" s="216" t="s">
        <v>28</v>
      </c>
      <c r="E49" s="174" t="s">
        <v>0</v>
      </c>
      <c r="F49" s="91">
        <v>118.38400000000001</v>
      </c>
      <c r="G49" s="170">
        <v>14.1</v>
      </c>
      <c r="H49" s="93">
        <f t="shared" si="8"/>
        <v>18</v>
      </c>
      <c r="I49" s="94">
        <f t="shared" si="9"/>
        <v>2130.91</v>
      </c>
      <c r="J49" s="68"/>
      <c r="K49" s="65"/>
      <c r="L49" s="65"/>
    </row>
    <row r="50" spans="2:12" x14ac:dyDescent="0.3">
      <c r="B50" s="211" t="s">
        <v>103</v>
      </c>
      <c r="C50" s="167">
        <v>95305</v>
      </c>
      <c r="D50" s="217" t="s">
        <v>29</v>
      </c>
      <c r="E50" s="88" t="s">
        <v>0</v>
      </c>
      <c r="F50" s="91">
        <v>413.61599999999999</v>
      </c>
      <c r="G50" s="218">
        <v>11.4</v>
      </c>
      <c r="H50" s="93">
        <f t="shared" si="8"/>
        <v>14</v>
      </c>
      <c r="I50" s="94">
        <f t="shared" si="9"/>
        <v>5790.62</v>
      </c>
      <c r="J50" s="68"/>
      <c r="K50" s="65"/>
      <c r="L50" s="65"/>
    </row>
    <row r="51" spans="2:12" ht="27.6" x14ac:dyDescent="0.3">
      <c r="B51" s="211" t="s">
        <v>104</v>
      </c>
      <c r="C51" s="167" t="s">
        <v>17</v>
      </c>
      <c r="D51" s="217" t="s">
        <v>20</v>
      </c>
      <c r="E51" s="167" t="s">
        <v>0</v>
      </c>
      <c r="F51" s="91">
        <v>118.38400000000001</v>
      </c>
      <c r="G51" s="170">
        <f>Composições!F24</f>
        <v>12.04</v>
      </c>
      <c r="H51" s="93">
        <f t="shared" si="8"/>
        <v>15</v>
      </c>
      <c r="I51" s="94">
        <f t="shared" si="9"/>
        <v>1775.76</v>
      </c>
      <c r="J51" s="68"/>
      <c r="K51" s="65"/>
      <c r="L51" s="65"/>
    </row>
    <row r="52" spans="2:12" ht="28.2" x14ac:dyDescent="0.3">
      <c r="B52" s="211" t="s">
        <v>105</v>
      </c>
      <c r="C52" s="167">
        <v>88488</v>
      </c>
      <c r="D52" s="216" t="s">
        <v>155</v>
      </c>
      <c r="E52" s="174" t="s">
        <v>0</v>
      </c>
      <c r="F52" s="91">
        <v>29.2</v>
      </c>
      <c r="G52" s="170">
        <v>14.28</v>
      </c>
      <c r="H52" s="93">
        <f t="shared" si="8"/>
        <v>18</v>
      </c>
      <c r="I52" s="94">
        <f t="shared" si="9"/>
        <v>525.6</v>
      </c>
      <c r="J52" s="68"/>
      <c r="K52" s="65"/>
      <c r="L52" s="65"/>
    </row>
    <row r="53" spans="2:12" ht="27.6" x14ac:dyDescent="0.3">
      <c r="B53" s="211" t="s">
        <v>106</v>
      </c>
      <c r="C53" s="167" t="s">
        <v>18</v>
      </c>
      <c r="D53" s="219" t="s">
        <v>69</v>
      </c>
      <c r="E53" s="167" t="s">
        <v>0</v>
      </c>
      <c r="F53" s="91">
        <v>243.53620000000004</v>
      </c>
      <c r="G53" s="170">
        <f>Composições!F28</f>
        <v>12.940944444444444</v>
      </c>
      <c r="H53" s="93">
        <f t="shared" si="8"/>
        <v>16</v>
      </c>
      <c r="I53" s="94">
        <f t="shared" si="9"/>
        <v>3896.57</v>
      </c>
      <c r="J53" s="68"/>
      <c r="K53" s="65"/>
      <c r="L53" s="65"/>
    </row>
    <row r="54" spans="2:12" x14ac:dyDescent="0.3">
      <c r="B54" s="220"/>
      <c r="C54" s="221"/>
      <c r="D54" s="221"/>
      <c r="E54" s="221"/>
      <c r="F54" s="221"/>
      <c r="G54" s="222" t="s">
        <v>1</v>
      </c>
      <c r="H54" s="223"/>
      <c r="I54" s="224">
        <f>SUM(I46:I53)</f>
        <v>19430.64</v>
      </c>
      <c r="J54" s="68"/>
      <c r="K54" s="65"/>
      <c r="L54" s="65"/>
    </row>
    <row r="55" spans="2:12" s="1" customFormat="1" ht="15" thickBot="1" x14ac:dyDescent="0.35">
      <c r="B55" s="180"/>
      <c r="C55" s="180"/>
      <c r="D55" s="180"/>
      <c r="E55" s="180"/>
      <c r="F55" s="180"/>
      <c r="G55" s="180"/>
      <c r="H55" s="111"/>
      <c r="I55" s="111"/>
      <c r="J55" s="68"/>
      <c r="K55" s="68"/>
      <c r="L55" s="68"/>
    </row>
    <row r="56" spans="2:12" ht="16.2" thickBot="1" x14ac:dyDescent="0.35">
      <c r="B56" s="225"/>
      <c r="C56" s="226"/>
      <c r="D56" s="227" t="s">
        <v>21</v>
      </c>
      <c r="E56" s="226"/>
      <c r="F56" s="226"/>
      <c r="G56" s="228" t="s">
        <v>1</v>
      </c>
      <c r="H56" s="229"/>
      <c r="I56" s="230">
        <f>TRUNC(I54+I43+I38+I34+I22+I17+I11,2)</f>
        <v>57371.839999999997</v>
      </c>
      <c r="J56" s="68"/>
      <c r="K56" s="68"/>
      <c r="L56" s="65"/>
    </row>
    <row r="57" spans="2:12" x14ac:dyDescent="0.3">
      <c r="B57" s="68"/>
      <c r="C57" s="68"/>
      <c r="D57" s="69"/>
      <c r="E57" s="70"/>
      <c r="F57" s="70"/>
      <c r="G57" s="71"/>
      <c r="H57" s="72"/>
      <c r="I57" s="72"/>
      <c r="J57" s="68"/>
      <c r="K57" s="65"/>
      <c r="L57" s="65"/>
    </row>
    <row r="58" spans="2:12" x14ac:dyDescent="0.3">
      <c r="B58" s="65"/>
      <c r="C58" s="65"/>
      <c r="D58" s="231"/>
      <c r="E58" s="65"/>
      <c r="F58" s="65"/>
      <c r="G58" s="232"/>
      <c r="H58" s="233"/>
      <c r="I58" s="233"/>
      <c r="J58" s="68"/>
      <c r="K58" s="65"/>
      <c r="L58" s="65"/>
    </row>
    <row r="61" spans="2:12" x14ac:dyDescent="0.3">
      <c r="K61" s="1"/>
    </row>
    <row r="62" spans="2:12" x14ac:dyDescent="0.3">
      <c r="I62" s="11"/>
    </row>
    <row r="64" spans="2:12" x14ac:dyDescent="0.3">
      <c r="F64" s="9"/>
    </row>
  </sheetData>
  <mergeCells count="4">
    <mergeCell ref="I2:I3"/>
    <mergeCell ref="J2:J3"/>
    <mergeCell ref="I4:I5"/>
    <mergeCell ref="B2:H5"/>
  </mergeCells>
  <printOptions horizontalCentered="1" verticalCentered="1"/>
  <pageMargins left="0.23622047244094491" right="0.23622047244094491" top="0.2" bottom="0.16" header="0.15" footer="0.16"/>
  <pageSetup paperSize="9" scale="55" fitToWidth="0" orientation="landscape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67" zoomScaleNormal="100" workbookViewId="0">
      <selection activeCell="B12" sqref="B12"/>
    </sheetView>
  </sheetViews>
  <sheetFormatPr defaultRowHeight="14.4" x14ac:dyDescent="0.3"/>
  <cols>
    <col min="1" max="1" width="22.33203125" bestFit="1" customWidth="1"/>
    <col min="2" max="2" width="92.5546875" customWidth="1"/>
    <col min="3" max="3" width="10.44140625" bestFit="1" customWidth="1"/>
    <col min="4" max="4" width="13.6640625" bestFit="1" customWidth="1"/>
    <col min="5" max="5" width="18.5546875" bestFit="1" customWidth="1"/>
    <col min="6" max="6" width="14.109375" customWidth="1"/>
  </cols>
  <sheetData>
    <row r="1" spans="1:11" s="13" customFormat="1" ht="16.2" thickBot="1" x14ac:dyDescent="0.35">
      <c r="A1" s="318" t="s">
        <v>8</v>
      </c>
      <c r="B1" s="319" t="s">
        <v>34</v>
      </c>
      <c r="C1" s="320" t="s">
        <v>35</v>
      </c>
      <c r="D1" s="321" t="s">
        <v>36</v>
      </c>
      <c r="E1" s="322" t="s">
        <v>37</v>
      </c>
      <c r="F1" s="323" t="s">
        <v>38</v>
      </c>
      <c r="G1" s="12"/>
      <c r="H1" s="12"/>
      <c r="I1" s="12"/>
      <c r="J1" s="12"/>
      <c r="K1" s="12"/>
    </row>
    <row r="2" spans="1:11" s="317" customFormat="1" ht="31.8" thickBot="1" x14ac:dyDescent="0.35">
      <c r="A2" s="275" t="s">
        <v>13</v>
      </c>
      <c r="B2" s="276" t="s">
        <v>40</v>
      </c>
      <c r="C2" s="277" t="s">
        <v>43</v>
      </c>
      <c r="D2" s="310"/>
      <c r="E2" s="311"/>
      <c r="F2" s="278">
        <f>SUM(F3,F4,F5)</f>
        <v>25.658403999999997</v>
      </c>
      <c r="G2" s="315"/>
      <c r="H2" s="315"/>
      <c r="I2" s="315"/>
      <c r="J2" s="315"/>
      <c r="K2" s="315"/>
    </row>
    <row r="3" spans="1:11" s="13" customFormat="1" ht="15.6" x14ac:dyDescent="0.3">
      <c r="A3" s="324">
        <v>39385</v>
      </c>
      <c r="B3" s="325" t="s">
        <v>61</v>
      </c>
      <c r="C3" s="272" t="s">
        <v>43</v>
      </c>
      <c r="D3" s="273">
        <v>1</v>
      </c>
      <c r="E3" s="274">
        <v>17.09</v>
      </c>
      <c r="F3" s="326">
        <f>D3*E3</f>
        <v>17.09</v>
      </c>
      <c r="G3" s="12"/>
      <c r="H3" s="12"/>
      <c r="I3" s="12"/>
      <c r="J3" s="12"/>
      <c r="K3" s="12"/>
    </row>
    <row r="4" spans="1:11" s="13" customFormat="1" ht="15.6" x14ac:dyDescent="0.3">
      <c r="A4" s="327">
        <v>88247</v>
      </c>
      <c r="B4" s="236" t="s">
        <v>41</v>
      </c>
      <c r="C4" s="237" t="s">
        <v>39</v>
      </c>
      <c r="D4" s="234">
        <v>0.22309999999999999</v>
      </c>
      <c r="E4" s="235">
        <v>16.84</v>
      </c>
      <c r="F4" s="328">
        <f>D4*E4</f>
        <v>3.7570039999999998</v>
      </c>
      <c r="G4" s="12"/>
      <c r="H4" s="12"/>
      <c r="I4" s="12"/>
      <c r="J4" s="12"/>
      <c r="K4" s="12"/>
    </row>
    <row r="5" spans="1:11" s="13" customFormat="1" ht="16.2" thickBot="1" x14ac:dyDescent="0.35">
      <c r="A5" s="329">
        <v>88264</v>
      </c>
      <c r="B5" s="279" t="s">
        <v>42</v>
      </c>
      <c r="C5" s="280" t="s">
        <v>39</v>
      </c>
      <c r="D5" s="281">
        <v>0.22</v>
      </c>
      <c r="E5" s="282">
        <v>21.87</v>
      </c>
      <c r="F5" s="330">
        <f t="shared" ref="F5" si="0">D5*E5</f>
        <v>4.8113999999999999</v>
      </c>
      <c r="G5" s="12"/>
      <c r="H5" s="12"/>
      <c r="I5" s="12"/>
      <c r="J5" s="12"/>
      <c r="K5" s="12"/>
    </row>
    <row r="6" spans="1:11" s="317" customFormat="1" ht="31.8" thickBot="1" x14ac:dyDescent="0.35">
      <c r="A6" s="275" t="s">
        <v>14</v>
      </c>
      <c r="B6" s="289" t="s">
        <v>44</v>
      </c>
      <c r="C6" s="277" t="s">
        <v>6</v>
      </c>
      <c r="D6" s="310"/>
      <c r="E6" s="311"/>
      <c r="F6" s="278">
        <f>SUM(F7:F15)</f>
        <v>56.83</v>
      </c>
      <c r="G6" s="315"/>
      <c r="H6" s="315"/>
      <c r="I6" s="315"/>
      <c r="J6" s="315"/>
      <c r="K6" s="315"/>
    </row>
    <row r="7" spans="1:11" s="13" customFormat="1" ht="30" x14ac:dyDescent="0.3">
      <c r="A7" s="324">
        <v>142</v>
      </c>
      <c r="B7" s="283" t="s">
        <v>45</v>
      </c>
      <c r="C7" s="284" t="s">
        <v>46</v>
      </c>
      <c r="D7" s="273">
        <v>0.19800000000000001</v>
      </c>
      <c r="E7" s="274">
        <v>26.18</v>
      </c>
      <c r="F7" s="331">
        <f t="shared" ref="F7:F15" si="1">TRUNC(E7*D7,2)</f>
        <v>5.18</v>
      </c>
      <c r="G7" s="12"/>
      <c r="H7" s="12"/>
      <c r="I7" s="12"/>
      <c r="J7" s="12"/>
      <c r="K7" s="12"/>
    </row>
    <row r="8" spans="1:11" s="13" customFormat="1" ht="15.6" x14ac:dyDescent="0.3">
      <c r="A8" s="327">
        <v>5061</v>
      </c>
      <c r="B8" s="236" t="s">
        <v>47</v>
      </c>
      <c r="C8" s="237" t="s">
        <v>7</v>
      </c>
      <c r="D8" s="234">
        <v>6.0000000000000001E-3</v>
      </c>
      <c r="E8" s="238">
        <v>23.36</v>
      </c>
      <c r="F8" s="332">
        <f t="shared" si="1"/>
        <v>0.14000000000000001</v>
      </c>
      <c r="G8" s="12"/>
      <c r="H8" s="12"/>
      <c r="I8" s="12"/>
      <c r="J8" s="12"/>
      <c r="K8" s="12"/>
    </row>
    <row r="9" spans="1:11" s="13" customFormat="1" ht="15.6" x14ac:dyDescent="0.3">
      <c r="A9" s="327">
        <v>5104</v>
      </c>
      <c r="B9" s="236" t="s">
        <v>48</v>
      </c>
      <c r="C9" s="237" t="s">
        <v>7</v>
      </c>
      <c r="D9" s="234">
        <v>0.06</v>
      </c>
      <c r="E9" s="238">
        <v>77.14</v>
      </c>
      <c r="F9" s="332">
        <f t="shared" si="1"/>
        <v>4.62</v>
      </c>
      <c r="G9" s="12"/>
      <c r="H9" s="12"/>
      <c r="I9" s="12"/>
      <c r="J9" s="12"/>
      <c r="K9" s="12"/>
    </row>
    <row r="10" spans="1:11" s="13" customFormat="1" ht="15.6" x14ac:dyDescent="0.3">
      <c r="A10" s="327">
        <v>13388</v>
      </c>
      <c r="B10" s="236" t="s">
        <v>49</v>
      </c>
      <c r="C10" s="237" t="s">
        <v>7</v>
      </c>
      <c r="D10" s="234">
        <v>4.4999999999999998E-2</v>
      </c>
      <c r="E10" s="238">
        <v>139.41999999999999</v>
      </c>
      <c r="F10" s="332">
        <f t="shared" si="1"/>
        <v>6.27</v>
      </c>
      <c r="G10" s="12"/>
      <c r="H10" s="12"/>
      <c r="I10" s="12"/>
      <c r="J10" s="12"/>
      <c r="K10" s="12"/>
    </row>
    <row r="11" spans="1:11" s="13" customFormat="1" ht="30" x14ac:dyDescent="0.3">
      <c r="A11" s="327">
        <v>40873</v>
      </c>
      <c r="B11" s="236" t="s">
        <v>50</v>
      </c>
      <c r="C11" s="237" t="s">
        <v>6</v>
      </c>
      <c r="D11" s="234">
        <v>1.05</v>
      </c>
      <c r="E11" s="238">
        <v>32.700000000000003</v>
      </c>
      <c r="F11" s="332">
        <f t="shared" si="1"/>
        <v>34.33</v>
      </c>
      <c r="G11" s="12"/>
      <c r="H11" s="12"/>
      <c r="I11" s="12"/>
      <c r="J11" s="12"/>
      <c r="K11" s="12"/>
    </row>
    <row r="12" spans="1:11" s="13" customFormat="1" ht="15.6" x14ac:dyDescent="0.3">
      <c r="A12" s="327">
        <v>88316</v>
      </c>
      <c r="B12" s="236" t="s">
        <v>51</v>
      </c>
      <c r="C12" s="237" t="s">
        <v>39</v>
      </c>
      <c r="D12" s="234">
        <v>0.20699999999999999</v>
      </c>
      <c r="E12" s="235">
        <v>16.829999999999998</v>
      </c>
      <c r="F12" s="332">
        <f t="shared" si="1"/>
        <v>3.48</v>
      </c>
      <c r="G12" s="12"/>
      <c r="H12" s="12"/>
      <c r="I12" s="12"/>
      <c r="J12" s="12"/>
      <c r="K12" s="12"/>
    </row>
    <row r="13" spans="1:11" s="13" customFormat="1" ht="15.6" x14ac:dyDescent="0.3">
      <c r="A13" s="327">
        <v>88323</v>
      </c>
      <c r="B13" s="236" t="s">
        <v>52</v>
      </c>
      <c r="C13" s="237" t="s">
        <v>39</v>
      </c>
      <c r="D13" s="234">
        <v>0.112</v>
      </c>
      <c r="E13" s="238">
        <v>20.66</v>
      </c>
      <c r="F13" s="332">
        <f t="shared" si="1"/>
        <v>2.31</v>
      </c>
      <c r="G13" s="12"/>
      <c r="H13" s="12"/>
      <c r="I13" s="12"/>
      <c r="J13" s="12"/>
      <c r="K13" s="12"/>
    </row>
    <row r="14" spans="1:11" s="13" customFormat="1" ht="30" x14ac:dyDescent="0.3">
      <c r="A14" s="327">
        <v>93281</v>
      </c>
      <c r="B14" s="236" t="s">
        <v>53</v>
      </c>
      <c r="C14" s="237" t="s">
        <v>12</v>
      </c>
      <c r="D14" s="234">
        <v>1.32E-2</v>
      </c>
      <c r="E14" s="238">
        <v>16.809999999999999</v>
      </c>
      <c r="F14" s="332">
        <f t="shared" si="1"/>
        <v>0.22</v>
      </c>
      <c r="G14" s="12"/>
      <c r="H14" s="12"/>
      <c r="I14" s="12"/>
      <c r="J14" s="12"/>
      <c r="K14" s="12"/>
    </row>
    <row r="15" spans="1:11" s="13" customFormat="1" ht="30.6" thickBot="1" x14ac:dyDescent="0.35">
      <c r="A15" s="329">
        <v>93282</v>
      </c>
      <c r="B15" s="279" t="s">
        <v>53</v>
      </c>
      <c r="C15" s="280" t="s">
        <v>54</v>
      </c>
      <c r="D15" s="281">
        <v>1.83E-2</v>
      </c>
      <c r="E15" s="286">
        <v>15.8</v>
      </c>
      <c r="F15" s="333">
        <f t="shared" si="1"/>
        <v>0.28000000000000003</v>
      </c>
      <c r="G15" s="12"/>
      <c r="H15" s="12"/>
      <c r="I15" s="12"/>
      <c r="J15" s="12"/>
      <c r="K15" s="12"/>
    </row>
    <row r="16" spans="1:11" s="317" customFormat="1" ht="16.2" thickBot="1" x14ac:dyDescent="0.35">
      <c r="A16" s="275" t="s">
        <v>153</v>
      </c>
      <c r="B16" s="276" t="s">
        <v>19</v>
      </c>
      <c r="C16" s="277" t="s">
        <v>43</v>
      </c>
      <c r="D16" s="310"/>
      <c r="E16" s="311"/>
      <c r="F16" s="278">
        <f>SUM(F17:F19)</f>
        <v>718.54844800000001</v>
      </c>
      <c r="G16" s="315"/>
      <c r="H16" s="315"/>
      <c r="I16" s="315"/>
      <c r="J16" s="315"/>
      <c r="K16" s="315"/>
    </row>
    <row r="17" spans="1:11" s="13" customFormat="1" ht="30" x14ac:dyDescent="0.3">
      <c r="A17" s="324">
        <v>142</v>
      </c>
      <c r="B17" s="283" t="s">
        <v>45</v>
      </c>
      <c r="C17" s="284" t="s">
        <v>46</v>
      </c>
      <c r="D17" s="273">
        <v>0.88290000000000002</v>
      </c>
      <c r="E17" s="274">
        <v>26.18</v>
      </c>
      <c r="F17" s="331">
        <f>D17*E17</f>
        <v>23.114322000000001</v>
      </c>
      <c r="G17" s="12"/>
      <c r="H17" s="12"/>
      <c r="I17" s="12"/>
      <c r="J17" s="12"/>
      <c r="K17" s="12"/>
    </row>
    <row r="18" spans="1:11" s="13" customFormat="1" ht="30" x14ac:dyDescent="0.3">
      <c r="A18" s="327">
        <v>91341</v>
      </c>
      <c r="B18" s="236" t="s">
        <v>57</v>
      </c>
      <c r="C18" s="237" t="s">
        <v>58</v>
      </c>
      <c r="D18" s="234">
        <v>0.96</v>
      </c>
      <c r="E18" s="238">
        <v>721.35</v>
      </c>
      <c r="F18" s="332">
        <f t="shared" ref="F18" si="2">D18*E18</f>
        <v>692.49599999999998</v>
      </c>
      <c r="G18" s="12"/>
      <c r="H18" s="12"/>
      <c r="I18" s="12"/>
      <c r="J18" s="12"/>
      <c r="K18" s="12"/>
    </row>
    <row r="19" spans="1:11" s="13" customFormat="1" ht="30.6" thickBot="1" x14ac:dyDescent="0.35">
      <c r="A19" s="329">
        <v>7568</v>
      </c>
      <c r="B19" s="279" t="s">
        <v>59</v>
      </c>
      <c r="C19" s="280" t="s">
        <v>43</v>
      </c>
      <c r="D19" s="281">
        <v>4.8166000000000002</v>
      </c>
      <c r="E19" s="286">
        <v>0.61</v>
      </c>
      <c r="F19" s="333">
        <f>D19*E19</f>
        <v>2.938126</v>
      </c>
      <c r="G19" s="12"/>
      <c r="H19" s="12"/>
      <c r="I19" s="12"/>
      <c r="J19" s="12"/>
      <c r="K19" s="12"/>
    </row>
    <row r="20" spans="1:11" s="317" customFormat="1" ht="31.8" thickBot="1" x14ac:dyDescent="0.35">
      <c r="A20" s="275" t="s">
        <v>16</v>
      </c>
      <c r="B20" s="276" t="s">
        <v>63</v>
      </c>
      <c r="C20" s="277" t="s">
        <v>43</v>
      </c>
      <c r="D20" s="310"/>
      <c r="E20" s="311"/>
      <c r="F20" s="278">
        <f>SUM(F21,F22,F23)</f>
        <v>227.92750000000001</v>
      </c>
      <c r="G20" s="315"/>
      <c r="H20" s="315"/>
      <c r="I20" s="315"/>
      <c r="J20" s="315"/>
      <c r="K20" s="315"/>
    </row>
    <row r="21" spans="1:11" s="13" customFormat="1" ht="15.6" x14ac:dyDescent="0.3">
      <c r="A21" s="334">
        <v>39391</v>
      </c>
      <c r="B21" s="287" t="s">
        <v>64</v>
      </c>
      <c r="C21" s="272" t="s">
        <v>43</v>
      </c>
      <c r="D21" s="273">
        <v>5</v>
      </c>
      <c r="E21" s="274">
        <v>43.65</v>
      </c>
      <c r="F21" s="326">
        <f>D21*E21</f>
        <v>218.25</v>
      </c>
      <c r="G21" s="12"/>
      <c r="H21" s="12"/>
      <c r="I21" s="12"/>
      <c r="J21" s="12"/>
      <c r="K21" s="12"/>
    </row>
    <row r="22" spans="1:11" s="13" customFormat="1" ht="15.6" x14ac:dyDescent="0.3">
      <c r="A22" s="327">
        <v>88247</v>
      </c>
      <c r="B22" s="236" t="s">
        <v>41</v>
      </c>
      <c r="C22" s="237" t="s">
        <v>39</v>
      </c>
      <c r="D22" s="234">
        <v>0.25</v>
      </c>
      <c r="E22" s="235">
        <v>16.84</v>
      </c>
      <c r="F22" s="328">
        <f>D22*E22</f>
        <v>4.21</v>
      </c>
      <c r="G22" s="12"/>
      <c r="H22" s="12"/>
      <c r="I22" s="12"/>
      <c r="J22" s="12"/>
      <c r="K22" s="12"/>
    </row>
    <row r="23" spans="1:11" s="13" customFormat="1" ht="16.2" thickBot="1" x14ac:dyDescent="0.35">
      <c r="A23" s="329">
        <v>88264</v>
      </c>
      <c r="B23" s="279" t="s">
        <v>42</v>
      </c>
      <c r="C23" s="280" t="s">
        <v>39</v>
      </c>
      <c r="D23" s="281">
        <v>0.25</v>
      </c>
      <c r="E23" s="282">
        <v>21.87</v>
      </c>
      <c r="F23" s="330">
        <f t="shared" ref="F23" si="3">D23*E23</f>
        <v>5.4675000000000002</v>
      </c>
      <c r="G23" s="12"/>
      <c r="H23" s="12"/>
      <c r="I23" s="12"/>
      <c r="J23" s="12"/>
      <c r="K23" s="12"/>
    </row>
    <row r="24" spans="1:11" s="317" customFormat="1" ht="31.8" thickBot="1" x14ac:dyDescent="0.35">
      <c r="A24" s="288" t="s">
        <v>17</v>
      </c>
      <c r="B24" s="289" t="s">
        <v>20</v>
      </c>
      <c r="C24" s="300" t="s">
        <v>58</v>
      </c>
      <c r="D24" s="310"/>
      <c r="E24" s="311"/>
      <c r="F24" s="278">
        <f>SUM(F25:F27)</f>
        <v>12.04</v>
      </c>
      <c r="G24" s="315"/>
      <c r="H24" s="315"/>
      <c r="I24" s="315"/>
      <c r="J24" s="315"/>
      <c r="K24" s="315"/>
    </row>
    <row r="25" spans="1:11" s="13" customFormat="1" ht="15.6" x14ac:dyDescent="0.3">
      <c r="A25" s="334" t="s">
        <v>65</v>
      </c>
      <c r="B25" s="283" t="s">
        <v>66</v>
      </c>
      <c r="C25" s="284" t="s">
        <v>67</v>
      </c>
      <c r="D25" s="273">
        <v>0.2</v>
      </c>
      <c r="E25" s="285">
        <f>608/18</f>
        <v>33.777777777777779</v>
      </c>
      <c r="F25" s="331">
        <f t="shared" ref="F25:F27" si="4">TRUNC(E25*D25,2)</f>
        <v>6.75</v>
      </c>
      <c r="G25" s="12"/>
      <c r="H25" s="12"/>
      <c r="I25" s="12"/>
      <c r="J25" s="12"/>
      <c r="K25" s="12"/>
    </row>
    <row r="26" spans="1:11" s="13" customFormat="1" ht="15.6" x14ac:dyDescent="0.3">
      <c r="A26" s="327">
        <v>88310</v>
      </c>
      <c r="B26" s="236" t="s">
        <v>68</v>
      </c>
      <c r="C26" s="237" t="s">
        <v>39</v>
      </c>
      <c r="D26" s="234">
        <v>0.20100000000000001</v>
      </c>
      <c r="E26" s="238">
        <v>22.17</v>
      </c>
      <c r="F26" s="332">
        <f t="shared" si="4"/>
        <v>4.45</v>
      </c>
      <c r="G26" s="12"/>
      <c r="H26" s="12"/>
      <c r="I26" s="12"/>
      <c r="J26" s="12"/>
      <c r="K26" s="12"/>
    </row>
    <row r="27" spans="1:11" s="13" customFormat="1" ht="16.2" thickBot="1" x14ac:dyDescent="0.35">
      <c r="A27" s="329">
        <v>88316</v>
      </c>
      <c r="B27" s="279" t="s">
        <v>51</v>
      </c>
      <c r="C27" s="280" t="s">
        <v>39</v>
      </c>
      <c r="D27" s="281">
        <v>0.05</v>
      </c>
      <c r="E27" s="282">
        <v>16.829999999999998</v>
      </c>
      <c r="F27" s="333">
        <f t="shared" si="4"/>
        <v>0.84</v>
      </c>
      <c r="G27" s="12"/>
      <c r="H27" s="12"/>
      <c r="I27" s="12"/>
      <c r="J27" s="12"/>
      <c r="K27" s="12"/>
    </row>
    <row r="28" spans="1:11" s="317" customFormat="1" ht="31.8" thickBot="1" x14ac:dyDescent="0.35">
      <c r="A28" s="288" t="s">
        <v>18</v>
      </c>
      <c r="B28" s="276" t="s">
        <v>69</v>
      </c>
      <c r="C28" s="277" t="s">
        <v>58</v>
      </c>
      <c r="D28" s="310"/>
      <c r="E28" s="311"/>
      <c r="F28" s="278">
        <f>SUM(F29:F31)</f>
        <v>12.940944444444444</v>
      </c>
      <c r="G28" s="315"/>
      <c r="H28" s="315"/>
      <c r="I28" s="315"/>
      <c r="J28" s="315"/>
      <c r="K28" s="315"/>
    </row>
    <row r="29" spans="1:11" s="13" customFormat="1" ht="15.6" x14ac:dyDescent="0.3">
      <c r="A29" s="324">
        <v>88310</v>
      </c>
      <c r="B29" s="283" t="s">
        <v>68</v>
      </c>
      <c r="C29" s="284" t="s">
        <v>39</v>
      </c>
      <c r="D29" s="273">
        <v>0.2</v>
      </c>
      <c r="E29" s="285">
        <v>22.17</v>
      </c>
      <c r="F29" s="331">
        <f t="shared" ref="F29:F31" si="5">D29*E29</f>
        <v>4.4340000000000002</v>
      </c>
      <c r="G29" s="12"/>
      <c r="H29" s="12"/>
      <c r="I29" s="12"/>
      <c r="J29" s="12"/>
      <c r="K29" s="12"/>
    </row>
    <row r="30" spans="1:11" s="13" customFormat="1" ht="15.6" x14ac:dyDescent="0.3">
      <c r="A30" s="327">
        <v>88316</v>
      </c>
      <c r="B30" s="236" t="s">
        <v>51</v>
      </c>
      <c r="C30" s="237" t="s">
        <v>39</v>
      </c>
      <c r="D30" s="234">
        <v>0.05</v>
      </c>
      <c r="E30" s="235">
        <v>16.829999999999998</v>
      </c>
      <c r="F30" s="332">
        <f t="shared" si="5"/>
        <v>0.84149999999999991</v>
      </c>
      <c r="G30" s="12"/>
      <c r="H30" s="12"/>
      <c r="I30" s="12"/>
      <c r="J30" s="12"/>
      <c r="K30" s="12"/>
    </row>
    <row r="31" spans="1:11" s="13" customFormat="1" ht="16.2" thickBot="1" x14ac:dyDescent="0.35">
      <c r="A31" s="335" t="s">
        <v>65</v>
      </c>
      <c r="B31" s="279" t="s">
        <v>70</v>
      </c>
      <c r="C31" s="280" t="s">
        <v>67</v>
      </c>
      <c r="D31" s="281">
        <v>0.2</v>
      </c>
      <c r="E31" s="286">
        <f>689.89/18</f>
        <v>38.327222222222218</v>
      </c>
      <c r="F31" s="333">
        <f t="shared" si="5"/>
        <v>7.6654444444444438</v>
      </c>
      <c r="G31" s="12"/>
      <c r="H31" s="12"/>
      <c r="I31" s="12"/>
      <c r="J31" s="12"/>
      <c r="K31" s="12"/>
    </row>
    <row r="32" spans="1:11" s="317" customFormat="1" ht="16.2" thickBot="1" x14ac:dyDescent="0.35">
      <c r="A32" s="288" t="s">
        <v>107</v>
      </c>
      <c r="B32" s="276" t="s">
        <v>78</v>
      </c>
      <c r="C32" s="277" t="s">
        <v>58</v>
      </c>
      <c r="D32" s="310"/>
      <c r="E32" s="311"/>
      <c r="F32" s="278">
        <f>SUM(F33:F34)</f>
        <v>5.2755000000000001</v>
      </c>
      <c r="G32" s="315"/>
      <c r="H32" s="315"/>
      <c r="I32" s="315"/>
      <c r="J32" s="315"/>
      <c r="K32" s="315"/>
    </row>
    <row r="33" spans="1:11" s="13" customFormat="1" ht="15.6" x14ac:dyDescent="0.3">
      <c r="A33" s="324">
        <v>88310</v>
      </c>
      <c r="B33" s="283" t="s">
        <v>68</v>
      </c>
      <c r="C33" s="284" t="s">
        <v>39</v>
      </c>
      <c r="D33" s="273">
        <v>0.2</v>
      </c>
      <c r="E33" s="285">
        <v>22.17</v>
      </c>
      <c r="F33" s="331">
        <f t="shared" ref="F33:F34" si="6">D33*E33</f>
        <v>4.4340000000000002</v>
      </c>
      <c r="G33" s="12"/>
      <c r="H33" s="12"/>
      <c r="I33" s="12"/>
      <c r="J33" s="12"/>
      <c r="K33" s="12"/>
    </row>
    <row r="34" spans="1:11" s="13" customFormat="1" ht="16.2" thickBot="1" x14ac:dyDescent="0.35">
      <c r="A34" s="329">
        <v>88316</v>
      </c>
      <c r="B34" s="279" t="s">
        <v>51</v>
      </c>
      <c r="C34" s="280" t="s">
        <v>39</v>
      </c>
      <c r="D34" s="281">
        <v>0.05</v>
      </c>
      <c r="E34" s="282">
        <v>16.829999999999998</v>
      </c>
      <c r="F34" s="333">
        <f t="shared" si="6"/>
        <v>0.84149999999999991</v>
      </c>
      <c r="G34" s="12"/>
      <c r="H34" s="12"/>
      <c r="I34" s="12"/>
      <c r="J34" s="12"/>
      <c r="K34" s="12"/>
    </row>
    <row r="35" spans="1:11" s="316" customFormat="1" ht="16.2" thickBot="1" x14ac:dyDescent="0.35">
      <c r="A35" s="275" t="s">
        <v>109</v>
      </c>
      <c r="B35" s="291" t="s">
        <v>108</v>
      </c>
      <c r="C35" s="277" t="s">
        <v>6</v>
      </c>
      <c r="D35" s="310"/>
      <c r="E35" s="312"/>
      <c r="F35" s="292">
        <v>2.7999299999999998</v>
      </c>
    </row>
    <row r="36" spans="1:11" s="16" customFormat="1" ht="15.6" x14ac:dyDescent="0.3">
      <c r="A36" s="334">
        <v>88316</v>
      </c>
      <c r="B36" s="290" t="s">
        <v>51</v>
      </c>
      <c r="C36" s="284" t="s">
        <v>39</v>
      </c>
      <c r="D36" s="273">
        <v>0.15</v>
      </c>
      <c r="E36" s="274">
        <v>16.829999999999998</v>
      </c>
      <c r="F36" s="336">
        <v>2.2304999999999997</v>
      </c>
      <c r="G36" s="15"/>
    </row>
    <row r="37" spans="1:11" s="16" customFormat="1" ht="16.2" thickBot="1" x14ac:dyDescent="0.35">
      <c r="A37" s="337">
        <v>88323</v>
      </c>
      <c r="B37" s="293" t="s">
        <v>52</v>
      </c>
      <c r="C37" s="294" t="s">
        <v>39</v>
      </c>
      <c r="D37" s="295">
        <v>2.8500000000000001E-2</v>
      </c>
      <c r="E37" s="296">
        <v>20.66</v>
      </c>
      <c r="F37" s="338">
        <v>0.56942999999999999</v>
      </c>
    </row>
    <row r="38" spans="1:11" s="315" customFormat="1" ht="16.2" thickBot="1" x14ac:dyDescent="0.35">
      <c r="A38" s="288" t="s">
        <v>125</v>
      </c>
      <c r="B38" s="299" t="s">
        <v>111</v>
      </c>
      <c r="C38" s="300" t="s">
        <v>15</v>
      </c>
      <c r="D38" s="310"/>
      <c r="E38" s="311"/>
      <c r="F38" s="278">
        <f>SUM(F39:F43)</f>
        <v>229.51907799999998</v>
      </c>
    </row>
    <row r="39" spans="1:11" s="17" customFormat="1" ht="15.6" x14ac:dyDescent="0.3">
      <c r="A39" s="339">
        <v>88315</v>
      </c>
      <c r="B39" s="297" t="s">
        <v>113</v>
      </c>
      <c r="C39" s="298" t="s">
        <v>39</v>
      </c>
      <c r="D39" s="273">
        <v>0.97740000000000005</v>
      </c>
      <c r="E39" s="285">
        <v>20.97</v>
      </c>
      <c r="F39" s="331">
        <f>D39*E39</f>
        <v>20.496078000000001</v>
      </c>
    </row>
    <row r="40" spans="1:11" s="17" customFormat="1" ht="15.6" x14ac:dyDescent="0.3">
      <c r="A40" s="340">
        <v>88317</v>
      </c>
      <c r="B40" s="240" t="s">
        <v>114</v>
      </c>
      <c r="C40" s="237" t="s">
        <v>39</v>
      </c>
      <c r="D40" s="234">
        <v>2.5</v>
      </c>
      <c r="E40" s="238">
        <v>21.79</v>
      </c>
      <c r="F40" s="332">
        <f t="shared" ref="F40:F42" si="7">D40*E40</f>
        <v>54.474999999999994</v>
      </c>
    </row>
    <row r="41" spans="1:11" s="17" customFormat="1" ht="15.6" x14ac:dyDescent="0.3">
      <c r="A41" s="327">
        <v>10998</v>
      </c>
      <c r="B41" s="325" t="s">
        <v>115</v>
      </c>
      <c r="C41" s="237" t="s">
        <v>116</v>
      </c>
      <c r="D41" s="237">
        <v>0.6</v>
      </c>
      <c r="E41" s="341">
        <v>30.03</v>
      </c>
      <c r="F41" s="332">
        <f t="shared" si="7"/>
        <v>18.018000000000001</v>
      </c>
    </row>
    <row r="42" spans="1:11" s="17" customFormat="1" ht="15.6" x14ac:dyDescent="0.3">
      <c r="A42" s="327" t="s">
        <v>65</v>
      </c>
      <c r="B42" s="241" t="s">
        <v>117</v>
      </c>
      <c r="C42" s="237" t="s">
        <v>15</v>
      </c>
      <c r="D42" s="234">
        <v>1</v>
      </c>
      <c r="E42" s="242">
        <v>135.79</v>
      </c>
      <c r="F42" s="342">
        <f t="shared" si="7"/>
        <v>135.79</v>
      </c>
    </row>
    <row r="43" spans="1:11" s="17" customFormat="1" ht="30.6" thickBot="1" x14ac:dyDescent="0.35">
      <c r="A43" s="329">
        <v>43465</v>
      </c>
      <c r="B43" s="301" t="s">
        <v>118</v>
      </c>
      <c r="C43" s="280" t="s">
        <v>39</v>
      </c>
      <c r="D43" s="302">
        <v>1</v>
      </c>
      <c r="E43" s="286">
        <v>0.74</v>
      </c>
      <c r="F43" s="343">
        <f>D43*E43</f>
        <v>0.74</v>
      </c>
    </row>
    <row r="44" spans="1:11" s="316" customFormat="1" ht="16.2" thickBot="1" x14ac:dyDescent="0.35">
      <c r="A44" s="275" t="s">
        <v>126</v>
      </c>
      <c r="B44" s="291" t="s">
        <v>121</v>
      </c>
      <c r="C44" s="277" t="s">
        <v>15</v>
      </c>
      <c r="D44" s="310"/>
      <c r="E44" s="311"/>
      <c r="F44" s="278">
        <f>SUM(F45:F47)</f>
        <v>857.46</v>
      </c>
    </row>
    <row r="45" spans="1:11" s="16" customFormat="1" ht="15.6" x14ac:dyDescent="0.3">
      <c r="A45" s="334">
        <v>88316</v>
      </c>
      <c r="B45" s="290" t="s">
        <v>51</v>
      </c>
      <c r="C45" s="284" t="s">
        <v>39</v>
      </c>
      <c r="D45" s="273">
        <v>16</v>
      </c>
      <c r="E45" s="274">
        <v>16.829999999999998</v>
      </c>
      <c r="F45" s="326">
        <f>D45*E45</f>
        <v>269.27999999999997</v>
      </c>
    </row>
    <row r="46" spans="1:11" s="16" customFormat="1" ht="60" x14ac:dyDescent="0.3">
      <c r="A46" s="327">
        <v>73467</v>
      </c>
      <c r="B46" s="239" t="s">
        <v>122</v>
      </c>
      <c r="C46" s="237" t="s">
        <v>12</v>
      </c>
      <c r="D46" s="234">
        <v>2</v>
      </c>
      <c r="E46" s="235">
        <v>147.61000000000001</v>
      </c>
      <c r="F46" s="328">
        <f t="shared" ref="F46:F47" si="8">D46*E46</f>
        <v>295.22000000000003</v>
      </c>
    </row>
    <row r="47" spans="1:11" s="16" customFormat="1" ht="38.1" customHeight="1" thickBot="1" x14ac:dyDescent="0.35">
      <c r="A47" s="329">
        <v>5892</v>
      </c>
      <c r="B47" s="303" t="s">
        <v>123</v>
      </c>
      <c r="C47" s="280" t="s">
        <v>54</v>
      </c>
      <c r="D47" s="281">
        <v>8</v>
      </c>
      <c r="E47" s="282">
        <v>36.619999999999997</v>
      </c>
      <c r="F47" s="330">
        <f t="shared" si="8"/>
        <v>292.95999999999998</v>
      </c>
    </row>
    <row r="48" spans="1:11" s="316" customFormat="1" ht="16.2" thickBot="1" x14ac:dyDescent="0.35">
      <c r="A48" s="275" t="s">
        <v>127</v>
      </c>
      <c r="B48" s="291" t="s">
        <v>124</v>
      </c>
      <c r="C48" s="277" t="s">
        <v>15</v>
      </c>
      <c r="D48" s="310"/>
      <c r="E48" s="311"/>
      <c r="F48" s="278">
        <f>SUM(F49:F51)</f>
        <v>857.46</v>
      </c>
    </row>
    <row r="49" spans="1:6" s="16" customFormat="1" ht="15.6" x14ac:dyDescent="0.3">
      <c r="A49" s="344">
        <v>88316</v>
      </c>
      <c r="B49" s="290" t="s">
        <v>51</v>
      </c>
      <c r="C49" s="284" t="s">
        <v>39</v>
      </c>
      <c r="D49" s="273">
        <v>16</v>
      </c>
      <c r="E49" s="274">
        <v>16.829999999999998</v>
      </c>
      <c r="F49" s="326">
        <f>D49*E49</f>
        <v>269.27999999999997</v>
      </c>
    </row>
    <row r="50" spans="1:6" s="16" customFormat="1" ht="60" x14ac:dyDescent="0.3">
      <c r="A50" s="327">
        <v>73467</v>
      </c>
      <c r="B50" s="239" t="s">
        <v>122</v>
      </c>
      <c r="C50" s="237" t="s">
        <v>12</v>
      </c>
      <c r="D50" s="234">
        <v>2</v>
      </c>
      <c r="E50" s="235">
        <v>147.61000000000001</v>
      </c>
      <c r="F50" s="328">
        <f t="shared" ref="F50:F51" si="9">D50*E50</f>
        <v>295.22000000000003</v>
      </c>
    </row>
    <row r="51" spans="1:6" s="16" customFormat="1" ht="45.6" thickBot="1" x14ac:dyDescent="0.35">
      <c r="A51" s="329">
        <v>5892</v>
      </c>
      <c r="B51" s="303" t="s">
        <v>123</v>
      </c>
      <c r="C51" s="280" t="s">
        <v>54</v>
      </c>
      <c r="D51" s="281">
        <v>8</v>
      </c>
      <c r="E51" s="282">
        <v>36.619999999999997</v>
      </c>
      <c r="F51" s="330">
        <f t="shared" si="9"/>
        <v>292.95999999999998</v>
      </c>
    </row>
    <row r="52" spans="1:6" s="315" customFormat="1" ht="16.2" thickBot="1" x14ac:dyDescent="0.35">
      <c r="A52" s="275" t="s">
        <v>148</v>
      </c>
      <c r="B52" s="291" t="s">
        <v>136</v>
      </c>
      <c r="C52" s="277" t="s">
        <v>15</v>
      </c>
      <c r="D52" s="310"/>
      <c r="E52" s="311"/>
      <c r="F52" s="278">
        <f>SUM(F53:F55)</f>
        <v>459.28999999999996</v>
      </c>
    </row>
    <row r="53" spans="1:6" s="17" customFormat="1" ht="45" x14ac:dyDescent="0.3">
      <c r="A53" s="345" t="s">
        <v>154</v>
      </c>
      <c r="B53" s="290" t="s">
        <v>137</v>
      </c>
      <c r="C53" s="304" t="s">
        <v>15</v>
      </c>
      <c r="D53" s="273">
        <v>1</v>
      </c>
      <c r="E53" s="274">
        <v>167.35</v>
      </c>
      <c r="F53" s="326">
        <f t="shared" ref="F53:F55" si="10">D53*E53</f>
        <v>167.35</v>
      </c>
    </row>
    <row r="54" spans="1:6" s="17" customFormat="1" ht="15.6" x14ac:dyDescent="0.3">
      <c r="A54" s="346" t="s">
        <v>138</v>
      </c>
      <c r="B54" s="239" t="s">
        <v>139</v>
      </c>
      <c r="C54" s="237" t="s">
        <v>0</v>
      </c>
      <c r="D54" s="234">
        <v>1</v>
      </c>
      <c r="E54" s="235">
        <v>233.94</v>
      </c>
      <c r="F54" s="328">
        <f t="shared" si="10"/>
        <v>233.94</v>
      </c>
    </row>
    <row r="55" spans="1:6" s="17" customFormat="1" ht="16.2" thickBot="1" x14ac:dyDescent="0.35">
      <c r="A55" s="329">
        <v>90772</v>
      </c>
      <c r="B55" s="301" t="s">
        <v>140</v>
      </c>
      <c r="C55" s="280" t="s">
        <v>39</v>
      </c>
      <c r="D55" s="309">
        <v>4</v>
      </c>
      <c r="E55" s="282">
        <v>14.5</v>
      </c>
      <c r="F55" s="330">
        <f t="shared" si="10"/>
        <v>58</v>
      </c>
    </row>
    <row r="56" spans="1:6" s="315" customFormat="1" ht="31.8" thickBot="1" x14ac:dyDescent="0.35">
      <c r="A56" s="288" t="s">
        <v>149</v>
      </c>
      <c r="B56" s="291" t="s">
        <v>135</v>
      </c>
      <c r="C56" s="313" t="s">
        <v>58</v>
      </c>
      <c r="D56" s="313"/>
      <c r="E56" s="314"/>
      <c r="F56" s="308">
        <f>SUM(F57:F63)</f>
        <v>327.04600000000005</v>
      </c>
    </row>
    <row r="57" spans="1:6" s="17" customFormat="1" ht="30.6" x14ac:dyDescent="0.3">
      <c r="A57" s="324">
        <v>4417</v>
      </c>
      <c r="B57" s="305" t="s">
        <v>141</v>
      </c>
      <c r="C57" s="284" t="s">
        <v>6</v>
      </c>
      <c r="D57" s="306">
        <v>1</v>
      </c>
      <c r="E57" s="307">
        <v>5.66</v>
      </c>
      <c r="F57" s="347">
        <f>D57*E57</f>
        <v>5.66</v>
      </c>
    </row>
    <row r="58" spans="1:6" s="17" customFormat="1" ht="30.6" x14ac:dyDescent="0.3">
      <c r="A58" s="327">
        <v>4491</v>
      </c>
      <c r="B58" s="243" t="s">
        <v>142</v>
      </c>
      <c r="C58" s="237" t="s">
        <v>6</v>
      </c>
      <c r="D58" s="244">
        <v>4</v>
      </c>
      <c r="E58" s="245">
        <v>8.98</v>
      </c>
      <c r="F58" s="348">
        <f t="shared" ref="F58:F63" si="11">D58*E58</f>
        <v>35.92</v>
      </c>
    </row>
    <row r="59" spans="1:6" s="17" customFormat="1" ht="30.6" x14ac:dyDescent="0.3">
      <c r="A59" s="327">
        <v>4813</v>
      </c>
      <c r="B59" s="243" t="s">
        <v>143</v>
      </c>
      <c r="C59" s="237" t="s">
        <v>58</v>
      </c>
      <c r="D59" s="244">
        <v>1</v>
      </c>
      <c r="E59" s="245">
        <v>225</v>
      </c>
      <c r="F59" s="348">
        <f t="shared" si="11"/>
        <v>225</v>
      </c>
    </row>
    <row r="60" spans="1:6" s="17" customFormat="1" ht="15.6" x14ac:dyDescent="0.3">
      <c r="A60" s="327">
        <v>5075</v>
      </c>
      <c r="B60" s="243" t="s">
        <v>144</v>
      </c>
      <c r="C60" s="237" t="s">
        <v>7</v>
      </c>
      <c r="D60" s="244">
        <v>0.11</v>
      </c>
      <c r="E60" s="245">
        <v>23.76</v>
      </c>
      <c r="F60" s="348">
        <f t="shared" si="11"/>
        <v>2.6136000000000004</v>
      </c>
    </row>
    <row r="61" spans="1:6" s="17" customFormat="1" ht="15.6" x14ac:dyDescent="0.3">
      <c r="A61" s="327">
        <v>88262</v>
      </c>
      <c r="B61" s="243" t="s">
        <v>145</v>
      </c>
      <c r="C61" s="237" t="s">
        <v>39</v>
      </c>
      <c r="D61" s="244">
        <v>1</v>
      </c>
      <c r="E61" s="245">
        <v>20.85</v>
      </c>
      <c r="F61" s="348">
        <f t="shared" si="11"/>
        <v>20.85</v>
      </c>
    </row>
    <row r="62" spans="1:6" s="17" customFormat="1" ht="15.6" x14ac:dyDescent="0.3">
      <c r="A62" s="327">
        <v>88316</v>
      </c>
      <c r="B62" s="243" t="s">
        <v>51</v>
      </c>
      <c r="C62" s="237" t="s">
        <v>39</v>
      </c>
      <c r="D62" s="244">
        <v>2</v>
      </c>
      <c r="E62" s="245">
        <v>16.829999999999998</v>
      </c>
      <c r="F62" s="348">
        <f t="shared" si="11"/>
        <v>33.659999999999997</v>
      </c>
    </row>
    <row r="63" spans="1:6" s="17" customFormat="1" ht="31.2" thickBot="1" x14ac:dyDescent="0.35">
      <c r="A63" s="349">
        <v>94962</v>
      </c>
      <c r="B63" s="350" t="s">
        <v>146</v>
      </c>
      <c r="C63" s="351" t="s">
        <v>147</v>
      </c>
      <c r="D63" s="352">
        <v>0.01</v>
      </c>
      <c r="E63" s="353">
        <v>334.24</v>
      </c>
      <c r="F63" s="354">
        <f t="shared" si="11"/>
        <v>3.3424</v>
      </c>
    </row>
    <row r="64" spans="1:6" s="17" customFormat="1" ht="15.6" x14ac:dyDescent="0.3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="115" zoomScaleNormal="100" zoomScaleSheetLayoutView="115" workbookViewId="0">
      <selection activeCell="B9" sqref="B9:E9"/>
    </sheetView>
  </sheetViews>
  <sheetFormatPr defaultColWidth="9.109375" defaultRowHeight="13.2" x14ac:dyDescent="0.25"/>
  <cols>
    <col min="1" max="1" width="10.33203125" style="21" customWidth="1"/>
    <col min="2" max="2" width="10.44140625" style="21" customWidth="1"/>
    <col min="3" max="3" width="52.88671875" style="21" customWidth="1"/>
    <col min="4" max="4" width="9.33203125" style="21" customWidth="1"/>
    <col min="5" max="5" width="17.33203125" style="21" customWidth="1"/>
    <col min="6" max="6" width="10.5546875" style="21" customWidth="1"/>
    <col min="7" max="7" width="18" style="21" bestFit="1" customWidth="1"/>
    <col min="8" max="8" width="15.44140625" style="21" customWidth="1"/>
    <col min="9" max="10" width="9.109375" style="21" customWidth="1"/>
    <col min="11" max="11" width="15.6640625" style="21" customWidth="1"/>
    <col min="12" max="13" width="9.109375" style="21" customWidth="1"/>
    <col min="14" max="16384" width="9.109375" style="21"/>
  </cols>
  <sheetData>
    <row r="1" spans="1:11" ht="15" customHeight="1" x14ac:dyDescent="0.25">
      <c r="A1" s="383" t="s">
        <v>158</v>
      </c>
      <c r="B1" s="384"/>
      <c r="C1" s="384"/>
      <c r="D1" s="384"/>
      <c r="E1" s="384"/>
      <c r="F1" s="384"/>
      <c r="G1" s="385"/>
    </row>
    <row r="2" spans="1:11" ht="15" customHeight="1" x14ac:dyDescent="0.25">
      <c r="A2" s="386"/>
      <c r="B2" s="387"/>
      <c r="C2" s="387"/>
      <c r="D2" s="387"/>
      <c r="E2" s="387"/>
      <c r="F2" s="387"/>
      <c r="G2" s="388"/>
    </row>
    <row r="3" spans="1:11" ht="15" customHeight="1" x14ac:dyDescent="0.25">
      <c r="A3" s="386"/>
      <c r="B3" s="387"/>
      <c r="C3" s="387"/>
      <c r="D3" s="387"/>
      <c r="E3" s="387"/>
      <c r="F3" s="387"/>
      <c r="G3" s="388"/>
    </row>
    <row r="4" spans="1:11" ht="15" customHeight="1" x14ac:dyDescent="0.25">
      <c r="A4" s="386"/>
      <c r="B4" s="387"/>
      <c r="C4" s="387"/>
      <c r="D4" s="387"/>
      <c r="E4" s="387"/>
      <c r="F4" s="387"/>
      <c r="G4" s="388"/>
    </row>
    <row r="5" spans="1:11" ht="15" customHeight="1" thickBot="1" x14ac:dyDescent="0.3">
      <c r="A5" s="389"/>
      <c r="B5" s="390"/>
      <c r="C5" s="390"/>
      <c r="D5" s="390"/>
      <c r="E5" s="390"/>
      <c r="F5" s="390"/>
      <c r="G5" s="391"/>
    </row>
    <row r="6" spans="1:11" ht="15" customHeight="1" thickBot="1" x14ac:dyDescent="0.3">
      <c r="A6" s="22" t="s">
        <v>159</v>
      </c>
      <c r="B6" s="380" t="s">
        <v>199</v>
      </c>
      <c r="C6" s="380"/>
      <c r="D6" s="380"/>
      <c r="E6" s="380"/>
      <c r="F6" s="381" t="str">
        <f>[1]RESUMO!C6</f>
        <v>REF.:</v>
      </c>
      <c r="G6" s="392" t="s">
        <v>160</v>
      </c>
      <c r="H6" s="23"/>
    </row>
    <row r="7" spans="1:11" ht="15" customHeight="1" thickBot="1" x14ac:dyDescent="0.3">
      <c r="A7" s="22" t="s">
        <v>161</v>
      </c>
      <c r="B7" s="380" t="s">
        <v>200</v>
      </c>
      <c r="C7" s="380"/>
      <c r="D7" s="380"/>
      <c r="E7" s="380"/>
      <c r="F7" s="381"/>
      <c r="G7" s="392"/>
      <c r="H7" s="24"/>
    </row>
    <row r="8" spans="1:11" ht="15" customHeight="1" thickBot="1" x14ac:dyDescent="0.3">
      <c r="A8" s="22" t="s">
        <v>162</v>
      </c>
      <c r="B8" s="380" t="s">
        <v>201</v>
      </c>
      <c r="C8" s="380"/>
      <c r="D8" s="380"/>
      <c r="E8" s="380"/>
      <c r="F8" s="381" t="str">
        <f>[1]RESUMO!C8</f>
        <v>BDI:</v>
      </c>
      <c r="G8" s="382">
        <f>G25</f>
        <v>28.347674918197008</v>
      </c>
      <c r="H8" s="24"/>
    </row>
    <row r="9" spans="1:11" ht="15" customHeight="1" thickBot="1" x14ac:dyDescent="0.3">
      <c r="A9" s="25" t="s">
        <v>163</v>
      </c>
      <c r="B9" s="380" t="s">
        <v>164</v>
      </c>
      <c r="C9" s="380"/>
      <c r="D9" s="380"/>
      <c r="E9" s="380"/>
      <c r="F9" s="381"/>
      <c r="G9" s="382"/>
      <c r="H9" s="24"/>
    </row>
    <row r="10" spans="1:11" ht="28.2" thickBot="1" x14ac:dyDescent="0.3">
      <c r="A10" s="26" t="s">
        <v>165</v>
      </c>
      <c r="B10" s="397" t="s">
        <v>166</v>
      </c>
      <c r="C10" s="398"/>
      <c r="D10" s="398"/>
      <c r="E10" s="398"/>
      <c r="F10" s="399"/>
      <c r="G10" s="27" t="s">
        <v>167</v>
      </c>
    </row>
    <row r="11" spans="1:11" ht="14.4" thickBot="1" x14ac:dyDescent="0.3">
      <c r="A11" s="28" t="s">
        <v>168</v>
      </c>
      <c r="B11" s="400" t="s">
        <v>72</v>
      </c>
      <c r="C11" s="401"/>
      <c r="D11" s="401"/>
      <c r="E11" s="401"/>
      <c r="F11" s="402"/>
      <c r="G11" s="29">
        <f>G12+G13+G14+G15</f>
        <v>7.3</v>
      </c>
      <c r="I11" s="30" t="s">
        <v>169</v>
      </c>
      <c r="J11" s="30" t="s">
        <v>170</v>
      </c>
    </row>
    <row r="12" spans="1:11" ht="13.8" thickBot="1" x14ac:dyDescent="0.3">
      <c r="A12" s="31" t="s">
        <v>86</v>
      </c>
      <c r="B12" s="403" t="s">
        <v>171</v>
      </c>
      <c r="C12" s="404"/>
      <c r="D12" s="405"/>
      <c r="E12" s="405"/>
      <c r="F12" s="406"/>
      <c r="G12" s="32">
        <v>4</v>
      </c>
      <c r="I12" s="33">
        <v>5.5</v>
      </c>
      <c r="J12" s="34">
        <v>3</v>
      </c>
      <c r="K12" s="21">
        <f>G12/100</f>
        <v>0.04</v>
      </c>
    </row>
    <row r="13" spans="1:11" ht="13.8" thickBot="1" x14ac:dyDescent="0.3">
      <c r="A13" s="35" t="s">
        <v>87</v>
      </c>
      <c r="B13" s="393" t="s">
        <v>172</v>
      </c>
      <c r="C13" s="394"/>
      <c r="D13" s="395"/>
      <c r="E13" s="395"/>
      <c r="F13" s="396"/>
      <c r="G13" s="36">
        <v>1.23</v>
      </c>
      <c r="I13" s="33">
        <v>1.39</v>
      </c>
      <c r="J13" s="34">
        <v>0.59</v>
      </c>
      <c r="K13" s="21">
        <f>G13/100</f>
        <v>1.23E-2</v>
      </c>
    </row>
    <row r="14" spans="1:11" ht="13.8" thickBot="1" x14ac:dyDescent="0.3">
      <c r="A14" s="37" t="s">
        <v>173</v>
      </c>
      <c r="B14" s="393" t="s">
        <v>174</v>
      </c>
      <c r="C14" s="394"/>
      <c r="D14" s="395"/>
      <c r="E14" s="395"/>
      <c r="F14" s="396"/>
      <c r="G14" s="36">
        <v>1.27</v>
      </c>
      <c r="I14" s="33">
        <v>1.27</v>
      </c>
      <c r="J14" s="34">
        <v>0.97</v>
      </c>
      <c r="K14" s="21">
        <f>G14/100</f>
        <v>1.2699999999999999E-2</v>
      </c>
    </row>
    <row r="15" spans="1:11" ht="13.8" thickBot="1" x14ac:dyDescent="0.3">
      <c r="A15" s="37" t="s">
        <v>175</v>
      </c>
      <c r="B15" s="407" t="s">
        <v>176</v>
      </c>
      <c r="C15" s="408"/>
      <c r="D15" s="409"/>
      <c r="E15" s="409"/>
      <c r="F15" s="410"/>
      <c r="G15" s="38">
        <v>0.8</v>
      </c>
      <c r="I15" s="39">
        <v>1</v>
      </c>
      <c r="J15" s="40">
        <v>0.8</v>
      </c>
      <c r="K15" s="21">
        <f>G15/100</f>
        <v>8.0000000000000002E-3</v>
      </c>
    </row>
    <row r="16" spans="1:11" ht="13.8" thickBot="1" x14ac:dyDescent="0.3">
      <c r="A16" s="28" t="s">
        <v>177</v>
      </c>
      <c r="B16" s="400" t="s">
        <v>178</v>
      </c>
      <c r="C16" s="411"/>
      <c r="D16" s="412"/>
      <c r="E16" s="412"/>
      <c r="F16" s="413"/>
      <c r="G16" s="29">
        <f>G17</f>
        <v>7.4</v>
      </c>
    </row>
    <row r="17" spans="1:14" ht="13.8" thickBot="1" x14ac:dyDescent="0.3">
      <c r="A17" s="41" t="s">
        <v>88</v>
      </c>
      <c r="B17" s="414" t="s">
        <v>179</v>
      </c>
      <c r="C17" s="415"/>
      <c r="D17" s="416"/>
      <c r="E17" s="416"/>
      <c r="F17" s="417"/>
      <c r="G17" s="42">
        <v>7.4</v>
      </c>
      <c r="I17" s="33">
        <v>8.9600000000000009</v>
      </c>
      <c r="J17" s="34">
        <v>6.16</v>
      </c>
      <c r="K17" s="21">
        <f>G17/100</f>
        <v>7.400000000000001E-2</v>
      </c>
    </row>
    <row r="18" spans="1:14" ht="13.8" thickBot="1" x14ac:dyDescent="0.3">
      <c r="A18" s="28" t="s">
        <v>131</v>
      </c>
      <c r="B18" s="400" t="s">
        <v>180</v>
      </c>
      <c r="C18" s="411"/>
      <c r="D18" s="412"/>
      <c r="E18" s="412"/>
      <c r="F18" s="413"/>
      <c r="G18" s="29">
        <f>G19+G20+G21+G22</f>
        <v>10.15</v>
      </c>
      <c r="I18" s="43"/>
      <c r="J18" s="43"/>
      <c r="K18" s="21">
        <f>SUM(K19:K22)</f>
        <v>0.10150000000000001</v>
      </c>
    </row>
    <row r="19" spans="1:14" x14ac:dyDescent="0.25">
      <c r="A19" s="44" t="s">
        <v>89</v>
      </c>
      <c r="B19" s="403" t="s">
        <v>181</v>
      </c>
      <c r="C19" s="418"/>
      <c r="D19" s="405"/>
      <c r="E19" s="405"/>
      <c r="F19" s="406"/>
      <c r="G19" s="45">
        <v>2</v>
      </c>
      <c r="I19" s="43"/>
      <c r="J19" s="43"/>
      <c r="K19" s="21">
        <f>G19/100</f>
        <v>0.02</v>
      </c>
    </row>
    <row r="20" spans="1:14" x14ac:dyDescent="0.25">
      <c r="A20" s="46" t="s">
        <v>85</v>
      </c>
      <c r="B20" s="393" t="s">
        <v>182</v>
      </c>
      <c r="C20" s="419"/>
      <c r="D20" s="395"/>
      <c r="E20" s="395"/>
      <c r="F20" s="396"/>
      <c r="G20" s="47">
        <v>3</v>
      </c>
      <c r="I20" s="43"/>
      <c r="J20" s="43"/>
      <c r="K20" s="21">
        <f>G20/100</f>
        <v>0.03</v>
      </c>
    </row>
    <row r="21" spans="1:14" x14ac:dyDescent="0.25">
      <c r="A21" s="48" t="s">
        <v>90</v>
      </c>
      <c r="B21" s="393" t="s">
        <v>183</v>
      </c>
      <c r="C21" s="394"/>
      <c r="D21" s="395"/>
      <c r="E21" s="395"/>
      <c r="F21" s="396"/>
      <c r="G21" s="49">
        <v>0.65</v>
      </c>
      <c r="I21" s="43"/>
      <c r="J21" s="43"/>
      <c r="K21" s="21">
        <f>G21/100</f>
        <v>6.5000000000000006E-3</v>
      </c>
    </row>
    <row r="22" spans="1:14" x14ac:dyDescent="0.25">
      <c r="A22" s="46" t="s">
        <v>91</v>
      </c>
      <c r="B22" s="393" t="s">
        <v>184</v>
      </c>
      <c r="C22" s="419"/>
      <c r="D22" s="395"/>
      <c r="E22" s="395"/>
      <c r="F22" s="396"/>
      <c r="G22" s="47">
        <v>4.5</v>
      </c>
      <c r="I22" s="43"/>
      <c r="J22" s="43"/>
      <c r="K22" s="50">
        <f>G22/100</f>
        <v>4.4999999999999998E-2</v>
      </c>
    </row>
    <row r="23" spans="1:14" ht="13.8" thickBot="1" x14ac:dyDescent="0.3">
      <c r="A23" s="432" t="s">
        <v>185</v>
      </c>
      <c r="B23" s="433"/>
      <c r="C23" s="433"/>
      <c r="D23" s="433"/>
      <c r="E23" s="433"/>
      <c r="F23" s="433"/>
      <c r="G23" s="434"/>
      <c r="I23" s="43"/>
      <c r="J23" s="43"/>
    </row>
    <row r="24" spans="1:14" ht="25.2" thickBot="1" x14ac:dyDescent="0.45">
      <c r="A24" s="435" t="s">
        <v>186</v>
      </c>
      <c r="B24" s="436"/>
      <c r="C24" s="436"/>
      <c r="D24" s="436"/>
      <c r="E24" s="436"/>
      <c r="F24" s="436"/>
      <c r="G24" s="437"/>
      <c r="I24" s="43"/>
      <c r="J24" s="43"/>
      <c r="K24" s="51">
        <f>(((1+$K$12+$K$15+$K$14)*(1+$K$13)*(1+$K$17)/(1-K18))-1)*100</f>
        <v>28.347674918197008</v>
      </c>
    </row>
    <row r="25" spans="1:14" ht="30.75" customHeight="1" thickBot="1" x14ac:dyDescent="0.3">
      <c r="A25" s="438" t="s">
        <v>187</v>
      </c>
      <c r="B25" s="439"/>
      <c r="C25" s="439"/>
      <c r="D25" s="439"/>
      <c r="E25" s="439"/>
      <c r="F25" s="440"/>
      <c r="G25" s="52">
        <f>(((1+$K$12+$K$15+$K$14)*(1+$K$13)*(1+$K$17)/(1-K18))-1)*100</f>
        <v>28.347674918197008</v>
      </c>
      <c r="I25" s="43"/>
      <c r="J25" s="43"/>
    </row>
    <row r="26" spans="1:14" ht="22.2" thickBot="1" x14ac:dyDescent="0.3">
      <c r="A26" s="441" t="s">
        <v>188</v>
      </c>
      <c r="B26" s="442"/>
      <c r="C26" s="442"/>
      <c r="D26" s="442"/>
      <c r="E26" s="442"/>
      <c r="F26" s="443"/>
      <c r="G26" s="10">
        <f>G24</f>
        <v>0</v>
      </c>
      <c r="I26" s="53"/>
      <c r="J26" s="53"/>
    </row>
    <row r="27" spans="1:14" ht="13.8" thickBot="1" x14ac:dyDescent="0.3">
      <c r="A27" s="444" t="s">
        <v>189</v>
      </c>
      <c r="B27" s="445"/>
      <c r="C27" s="445"/>
      <c r="D27" s="445"/>
      <c r="E27" s="445"/>
      <c r="F27" s="445"/>
      <c r="G27" s="446"/>
      <c r="I27" s="50"/>
      <c r="J27" s="50"/>
    </row>
    <row r="28" spans="1:14" ht="16.2" thickBot="1" x14ac:dyDescent="0.3">
      <c r="A28" s="420" t="s">
        <v>190</v>
      </c>
      <c r="B28" s="421"/>
      <c r="C28" s="421"/>
      <c r="D28" s="421"/>
      <c r="E28" s="421"/>
      <c r="F28" s="421"/>
      <c r="G28" s="422"/>
      <c r="I28" s="50"/>
      <c r="J28" s="50"/>
      <c r="N28" s="54"/>
    </row>
    <row r="29" spans="1:14" x14ac:dyDescent="0.25">
      <c r="A29" s="423"/>
      <c r="B29" s="424"/>
      <c r="C29" s="424"/>
      <c r="D29" s="424"/>
      <c r="E29" s="424"/>
      <c r="F29" s="424"/>
      <c r="G29" s="425"/>
    </row>
    <row r="30" spans="1:14" ht="18.600000000000001" x14ac:dyDescent="0.3">
      <c r="A30" s="426"/>
      <c r="B30" s="427"/>
      <c r="C30" s="427"/>
      <c r="D30" s="427"/>
      <c r="E30" s="427"/>
      <c r="F30" s="427"/>
      <c r="G30" s="428"/>
      <c r="H30" s="55"/>
    </row>
    <row r="31" spans="1:14" ht="18.600000000000001" x14ac:dyDescent="0.3">
      <c r="A31" s="426"/>
      <c r="B31" s="427"/>
      <c r="C31" s="427"/>
      <c r="D31" s="427"/>
      <c r="E31" s="427"/>
      <c r="F31" s="427"/>
      <c r="G31" s="428"/>
      <c r="H31" s="55"/>
    </row>
    <row r="32" spans="1:14" ht="13.8" thickBot="1" x14ac:dyDescent="0.3">
      <c r="A32" s="429"/>
      <c r="B32" s="430"/>
      <c r="C32" s="430"/>
      <c r="D32" s="430"/>
      <c r="E32" s="430"/>
      <c r="F32" s="430"/>
      <c r="G32" s="431"/>
    </row>
  </sheetData>
  <mergeCells count="29">
    <mergeCell ref="A28:G28"/>
    <mergeCell ref="A29:G32"/>
    <mergeCell ref="B22:F22"/>
    <mergeCell ref="A23:G23"/>
    <mergeCell ref="A24:G24"/>
    <mergeCell ref="A25:F25"/>
    <mergeCell ref="A26:F26"/>
    <mergeCell ref="A27:G27"/>
    <mergeCell ref="B21:F21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8:E8"/>
    <mergeCell ref="F8:F9"/>
    <mergeCell ref="G8:G9"/>
    <mergeCell ref="B9:E9"/>
    <mergeCell ref="A1:G5"/>
    <mergeCell ref="B6:E6"/>
    <mergeCell ref="F6:F7"/>
    <mergeCell ref="G6:G7"/>
    <mergeCell ref="B7:E7"/>
  </mergeCells>
  <pageMargins left="0.78740157480314965" right="0.39370078740157483" top="0.78740157480314965" bottom="0.98425196850393704" header="0.78740157480314965" footer="0.31496062992125984"/>
  <pageSetup paperSize="9" scale="70" orientation="portrait" r:id="rId1"/>
  <headerFooter>
    <oddHeader>&amp;L&amp;G&amp;R&amp;G</oddHeader>
    <oddFooter>&amp;RPágina &amp;P de &amp;N</oddFooter>
  </headerFooter>
  <colBreaks count="1" manualBreakCount="1">
    <brk id="7" max="31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5"/>
  <sheetViews>
    <sheetView workbookViewId="0">
      <pane ySplit="3" topLeftCell="A4" activePane="bottomLeft" state="frozen"/>
      <selection pane="bottomLeft" activeCell="F16" sqref="F16"/>
    </sheetView>
  </sheetViews>
  <sheetFormatPr defaultRowHeight="14.4" x14ac:dyDescent="0.3"/>
  <cols>
    <col min="1" max="2" width="4.44140625" customWidth="1"/>
    <col min="3" max="3" width="22.109375" customWidth="1"/>
    <col min="5" max="5" width="8.44140625" customWidth="1"/>
    <col min="6" max="6" width="7.88671875" customWidth="1"/>
    <col min="9" max="9" width="10" customWidth="1"/>
    <col min="10" max="10" width="25.33203125" bestFit="1" customWidth="1"/>
  </cols>
  <sheetData>
    <row r="1" spans="3:6" ht="4.5" customHeight="1" thickBot="1" x14ac:dyDescent="0.35"/>
    <row r="2" spans="3:6" s="57" customFormat="1" ht="10.5" customHeight="1" thickBot="1" x14ac:dyDescent="0.35">
      <c r="C2" s="447" t="s">
        <v>191</v>
      </c>
      <c r="D2" s="448"/>
      <c r="E2" s="56"/>
      <c r="F2" s="56"/>
    </row>
    <row r="3" spans="3:6" s="57" customFormat="1" ht="26.4" customHeight="1" thickBot="1" x14ac:dyDescent="0.35">
      <c r="C3" s="58" t="s">
        <v>2</v>
      </c>
      <c r="D3" s="59" t="s">
        <v>192</v>
      </c>
      <c r="E3" s="60"/>
      <c r="F3" s="60"/>
    </row>
    <row r="4" spans="3:6" s="57" customFormat="1" ht="21" customHeight="1" thickBot="1" x14ac:dyDescent="0.35">
      <c r="C4" s="61" t="s">
        <v>193</v>
      </c>
      <c r="D4" s="62">
        <v>134.38</v>
      </c>
      <c r="E4" s="60"/>
      <c r="F4" s="60"/>
    </row>
    <row r="5" spans="3:6" s="57" customFormat="1" x14ac:dyDescent="0.3">
      <c r="C5" s="63" t="s">
        <v>194</v>
      </c>
      <c r="D5" s="91">
        <v>134.38</v>
      </c>
      <c r="E5" s="60"/>
      <c r="F5" s="60"/>
    </row>
    <row r="6" spans="3:6" s="57" customFormat="1" x14ac:dyDescent="0.3">
      <c r="C6" s="64" t="s">
        <v>195</v>
      </c>
      <c r="D6" s="169">
        <v>25.18</v>
      </c>
      <c r="E6" s="60"/>
      <c r="F6" s="60"/>
    </row>
    <row r="7" spans="3:6" s="57" customFormat="1" x14ac:dyDescent="0.3">
      <c r="C7" s="64" t="s">
        <v>196</v>
      </c>
      <c r="D7" s="169">
        <v>63.85</v>
      </c>
      <c r="E7" s="60"/>
      <c r="F7" s="60"/>
    </row>
    <row r="8" spans="3:6" s="57" customFormat="1" x14ac:dyDescent="0.3">
      <c r="C8" s="64" t="s">
        <v>197</v>
      </c>
      <c r="D8" s="169">
        <v>80.94</v>
      </c>
    </row>
    <row r="9" spans="3:6" s="57" customFormat="1" x14ac:dyDescent="0.3">
      <c r="C9" s="64" t="s">
        <v>198</v>
      </c>
      <c r="D9" s="175">
        <v>29.2</v>
      </c>
    </row>
    <row r="10" spans="3:6" s="57" customFormat="1" x14ac:dyDescent="0.3"/>
    <row r="11" spans="3:6" s="57" customFormat="1" x14ac:dyDescent="0.3"/>
    <row r="12" spans="3:6" s="57" customFormat="1" x14ac:dyDescent="0.3"/>
    <row r="13" spans="3:6" s="57" customFormat="1" x14ac:dyDescent="0.3"/>
    <row r="14" spans="3:6" s="57" customFormat="1" x14ac:dyDescent="0.3"/>
    <row r="15" spans="3:6" s="57" customFormat="1" x14ac:dyDescent="0.3"/>
    <row r="16" spans="3:6" s="57" customFormat="1" x14ac:dyDescent="0.3"/>
    <row r="17" spans="3:10" s="57" customFormat="1" x14ac:dyDescent="0.3"/>
    <row r="18" spans="3:10" s="57" customFormat="1" x14ac:dyDescent="0.3"/>
    <row r="19" spans="3:10" s="57" customFormat="1" x14ac:dyDescent="0.3"/>
    <row r="20" spans="3:10" s="57" customFormat="1" x14ac:dyDescent="0.3"/>
    <row r="21" spans="3:10" s="57" customFormat="1" x14ac:dyDescent="0.3"/>
    <row r="22" spans="3:10" s="57" customFormat="1" x14ac:dyDescent="0.3"/>
    <row r="23" spans="3:10" ht="15" thickBot="1" x14ac:dyDescent="0.35">
      <c r="C23" s="57"/>
      <c r="D23" s="57"/>
    </row>
    <row r="24" spans="3:10" ht="15" thickBot="1" x14ac:dyDescent="0.35">
      <c r="C24" s="57"/>
      <c r="D24" s="57"/>
      <c r="J24" s="392"/>
    </row>
    <row r="25" spans="3:10" ht="15" thickBot="1" x14ac:dyDescent="0.35">
      <c r="J25" s="392"/>
    </row>
  </sheetData>
  <mergeCells count="2">
    <mergeCell ref="C2:D2"/>
    <mergeCell ref="J24:J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Resumo AP</vt:lpstr>
      <vt:lpstr>P. Referência</vt:lpstr>
      <vt:lpstr>Composições</vt:lpstr>
      <vt:lpstr>BDI</vt:lpstr>
      <vt:lpstr>Quantitativos</vt:lpstr>
      <vt:lpstr>BDI!Area_de_impressao</vt:lpstr>
      <vt:lpstr>'P. Referência'!Area_de_impressao</vt:lpstr>
      <vt:lpstr>'Resumo AP'!Area_de_impressao</vt:lpstr>
      <vt:lpstr>'P. Referência'!Titulos_de_impressao</vt:lpstr>
      <vt:lpstr>'Resumo AP'!Titulos_de_impressao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Adriano de Oliveira</dc:creator>
  <cp:lastModifiedBy>SENARMT | Victor Raphael Duarte de Oliveira</cp:lastModifiedBy>
  <cp:lastPrinted>2021-09-21T12:50:53Z</cp:lastPrinted>
  <dcterms:created xsi:type="dcterms:W3CDTF">2017-08-18T12:05:16Z</dcterms:created>
  <dcterms:modified xsi:type="dcterms:W3CDTF">2022-04-06T15:34:47Z</dcterms:modified>
</cp:coreProperties>
</file>