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rquivos\3.20.50 - EQUIPE DE INFRAESTRUTURA\005 NÚCLEO AVANÇADO DE CAPACITAÇÃO\NOVA CANAÃ DO NORTE\004 - PLANILHAS\"/>
    </mc:Choice>
  </mc:AlternateContent>
  <bookViews>
    <workbookView xWindow="0" yWindow="0" windowWidth="28800" windowHeight="11700"/>
  </bookViews>
  <sheets>
    <sheet name="Resumo" sheetId="2" r:id="rId1"/>
    <sheet name="Planilha Orçamentária" sheetId="8" r:id="rId2"/>
    <sheet name="Composições" sheetId="4" r:id="rId3"/>
    <sheet name="Cronograma" sheetId="5" r:id="rId4"/>
    <sheet name="BDI" sheetId="7" r:id="rId5"/>
  </sheets>
  <externalReferences>
    <externalReference r:id="rId6"/>
    <externalReference r:id="rId7"/>
  </externalReferences>
  <definedNames>
    <definedName name="_xlnm._FilterDatabase" localSheetId="2" hidden="1">Composições!$A$425:$G$526</definedName>
    <definedName name="_xlnm.Print_Area" localSheetId="4">BDI!$A$1:$G$32</definedName>
    <definedName name="_xlnm.Print_Area" localSheetId="2">Composições!$A$1:$G$526</definedName>
    <definedName name="_xlnm.Print_Titles" localSheetId="2">Composições!$1:$9</definedName>
  </definedNames>
  <calcPr calcId="162913"/>
</workbook>
</file>

<file path=xl/calcChain.xml><?xml version="1.0" encoding="utf-8"?>
<calcChain xmlns="http://schemas.openxmlformats.org/spreadsheetml/2006/main">
  <c r="G6" i="4" l="1"/>
  <c r="G8" i="7"/>
  <c r="G6" i="7"/>
  <c r="D30" i="2" l="1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K12" i="7" l="1"/>
  <c r="K13" i="7"/>
  <c r="K14" i="7"/>
  <c r="K24" i="7" s="1"/>
  <c r="K15" i="7"/>
  <c r="K17" i="7"/>
  <c r="K18" i="7"/>
  <c r="K19" i="7"/>
  <c r="K20" i="7"/>
  <c r="K21" i="7"/>
  <c r="K22" i="7"/>
  <c r="G26" i="7"/>
  <c r="G18" i="7"/>
  <c r="G16" i="7"/>
  <c r="G25" i="7"/>
  <c r="G11" i="7"/>
  <c r="B9" i="7"/>
  <c r="F8" i="7"/>
  <c r="B8" i="7"/>
  <c r="B7" i="7"/>
  <c r="F6" i="7"/>
  <c r="B6" i="7"/>
  <c r="Q31" i="5" l="1"/>
  <c r="C31" i="5"/>
  <c r="O31" i="5" s="1"/>
  <c r="B31" i="5"/>
  <c r="Q6" i="5"/>
  <c r="C30" i="5"/>
  <c r="O30" i="5" s="1"/>
  <c r="C13" i="5"/>
  <c r="E13" i="5" s="1"/>
  <c r="C14" i="5"/>
  <c r="C15" i="5"/>
  <c r="I15" i="5" s="1"/>
  <c r="C16" i="5"/>
  <c r="C17" i="5"/>
  <c r="K17" i="5" s="1"/>
  <c r="C18" i="5"/>
  <c r="K18" i="5" s="1"/>
  <c r="C19" i="5"/>
  <c r="K19" i="5" s="1"/>
  <c r="C20" i="5"/>
  <c r="K20" i="5" s="1"/>
  <c r="C21" i="5"/>
  <c r="M21" i="5" s="1"/>
  <c r="C22" i="5"/>
  <c r="C23" i="5"/>
  <c r="M23" i="5" s="1"/>
  <c r="C24" i="5"/>
  <c r="C25" i="5"/>
  <c r="K25" i="5" s="1"/>
  <c r="C26" i="5"/>
  <c r="G26" i="5" s="1"/>
  <c r="C27" i="5"/>
  <c r="G27" i="5" s="1"/>
  <c r="C28" i="5"/>
  <c r="M28" i="5" s="1"/>
  <c r="C29" i="5"/>
  <c r="O29" i="5" s="1"/>
  <c r="C12" i="5"/>
  <c r="K12" i="5" s="1"/>
  <c r="Q30" i="5"/>
  <c r="A30" i="5"/>
  <c r="Q29" i="5"/>
  <c r="A29" i="5"/>
  <c r="Q28" i="5"/>
  <c r="A28" i="5"/>
  <c r="Q27" i="5"/>
  <c r="A27" i="5"/>
  <c r="Q26" i="5"/>
  <c r="A26" i="5"/>
  <c r="Q25" i="5"/>
  <c r="A25" i="5"/>
  <c r="Q24" i="5"/>
  <c r="A24" i="5"/>
  <c r="Q23" i="5"/>
  <c r="O23" i="5"/>
  <c r="A23" i="5"/>
  <c r="Q22" i="5"/>
  <c r="O22" i="5"/>
  <c r="M22" i="5"/>
  <c r="A22" i="5"/>
  <c r="Q21" i="5"/>
  <c r="A21" i="5"/>
  <c r="Q20" i="5"/>
  <c r="A20" i="5"/>
  <c r="Q19" i="5"/>
  <c r="A19" i="5"/>
  <c r="Q18" i="5"/>
  <c r="I18" i="5"/>
  <c r="A18" i="5"/>
  <c r="Q17" i="5"/>
  <c r="A17" i="5"/>
  <c r="Q16" i="5"/>
  <c r="K16" i="5"/>
  <c r="A16" i="5"/>
  <c r="Q15" i="5"/>
  <c r="A15" i="5"/>
  <c r="Q14" i="5"/>
  <c r="G14" i="5"/>
  <c r="E14" i="5"/>
  <c r="A14" i="5"/>
  <c r="Q13" i="5"/>
  <c r="A13" i="5"/>
  <c r="Q12" i="5"/>
  <c r="A12" i="5"/>
  <c r="B9" i="5"/>
  <c r="P8" i="5"/>
  <c r="B8" i="5"/>
  <c r="B7" i="5"/>
  <c r="P6" i="5"/>
  <c r="B6" i="5"/>
  <c r="O28" i="5" l="1"/>
  <c r="O26" i="5"/>
  <c r="E26" i="5"/>
  <c r="I26" i="5"/>
  <c r="K26" i="5"/>
  <c r="I19" i="5"/>
  <c r="C32" i="5"/>
  <c r="D31" i="5" s="1"/>
  <c r="I27" i="5"/>
  <c r="M17" i="5"/>
  <c r="K23" i="5"/>
  <c r="M29" i="5"/>
  <c r="M26" i="5"/>
  <c r="K27" i="5"/>
  <c r="E27" i="5"/>
  <c r="O27" i="5"/>
  <c r="M12" i="5"/>
  <c r="O12" i="5"/>
  <c r="G20" i="5"/>
  <c r="M24" i="5"/>
  <c r="E25" i="5"/>
  <c r="M25" i="5"/>
  <c r="I20" i="5"/>
  <c r="G25" i="5"/>
  <c r="E12" i="5"/>
  <c r="G12" i="5"/>
  <c r="I12" i="5"/>
  <c r="I16" i="5"/>
  <c r="K21" i="5"/>
  <c r="I25" i="5"/>
  <c r="M27" i="5"/>
  <c r="O25" i="5"/>
  <c r="G15" i="5"/>
  <c r="G16" i="5"/>
  <c r="G69" i="4"/>
  <c r="G70" i="4"/>
  <c r="G71" i="4"/>
  <c r="G72" i="4"/>
  <c r="G76" i="4"/>
  <c r="G77" i="4"/>
  <c r="G79" i="4"/>
  <c r="G126" i="4"/>
  <c r="G129" i="4" s="1"/>
  <c r="G127" i="4"/>
  <c r="G128" i="4"/>
  <c r="G245" i="4"/>
  <c r="G246" i="4"/>
  <c r="G247" i="4"/>
  <c r="G248" i="4" s="1"/>
  <c r="G263" i="4"/>
  <c r="G278" i="4"/>
  <c r="G292" i="4"/>
  <c r="G306" i="4"/>
  <c r="G320" i="4"/>
  <c r="G334" i="4"/>
  <c r="G348" i="4"/>
  <c r="G361" i="4"/>
  <c r="G374" i="4"/>
  <c r="G387" i="4"/>
  <c r="G401" i="4"/>
  <c r="G415" i="4"/>
  <c r="G429" i="4"/>
  <c r="G443" i="4"/>
  <c r="G457" i="4"/>
  <c r="G471" i="4"/>
  <c r="G485" i="4"/>
  <c r="G499" i="4"/>
  <c r="G523" i="4"/>
  <c r="G526" i="4" s="1"/>
  <c r="G524" i="4"/>
  <c r="G525" i="4"/>
  <c r="E49" i="4"/>
  <c r="E48" i="4"/>
  <c r="E47" i="4"/>
  <c r="E46" i="4"/>
  <c r="E45" i="4"/>
  <c r="E44" i="4"/>
  <c r="B9" i="4"/>
  <c r="B8" i="4"/>
  <c r="B7" i="4"/>
  <c r="B6" i="4"/>
  <c r="C31" i="2"/>
  <c r="B29" i="2"/>
  <c r="B30" i="5" s="1"/>
  <c r="A29" i="2"/>
  <c r="B28" i="2"/>
  <c r="B29" i="5" s="1"/>
  <c r="A28" i="2"/>
  <c r="B27" i="2"/>
  <c r="B28" i="5" s="1"/>
  <c r="A27" i="2"/>
  <c r="B26" i="2"/>
  <c r="B27" i="5" s="1"/>
  <c r="A26" i="2"/>
  <c r="B25" i="2"/>
  <c r="B26" i="5" s="1"/>
  <c r="A25" i="2"/>
  <c r="B24" i="2"/>
  <c r="B25" i="5" s="1"/>
  <c r="A24" i="2"/>
  <c r="B23" i="2"/>
  <c r="B24" i="5" s="1"/>
  <c r="A23" i="2"/>
  <c r="B22" i="2"/>
  <c r="B23" i="5" s="1"/>
  <c r="A22" i="2"/>
  <c r="B21" i="2"/>
  <c r="B22" i="5" s="1"/>
  <c r="A21" i="2"/>
  <c r="B20" i="2"/>
  <c r="B21" i="5" s="1"/>
  <c r="A20" i="2"/>
  <c r="B19" i="2"/>
  <c r="B20" i="5" s="1"/>
  <c r="A19" i="2"/>
  <c r="B18" i="2"/>
  <c r="B19" i="5" s="1"/>
  <c r="A18" i="2"/>
  <c r="B17" i="2"/>
  <c r="B18" i="5" s="1"/>
  <c r="A17" i="2"/>
  <c r="B16" i="2"/>
  <c r="B17" i="5" s="1"/>
  <c r="A16" i="2"/>
  <c r="B15" i="2"/>
  <c r="B16" i="5" s="1"/>
  <c r="A15" i="2"/>
  <c r="B14" i="2"/>
  <c r="B15" i="5" s="1"/>
  <c r="A14" i="2"/>
  <c r="B13" i="2"/>
  <c r="B14" i="5" s="1"/>
  <c r="A13" i="2"/>
  <c r="B12" i="2"/>
  <c r="B13" i="5" s="1"/>
  <c r="A12" i="2"/>
  <c r="B11" i="2"/>
  <c r="B12" i="5" s="1"/>
  <c r="A11" i="2"/>
  <c r="D8" i="2"/>
  <c r="K32" i="5" l="1"/>
  <c r="L32" i="5" s="1"/>
  <c r="E32" i="5"/>
  <c r="F32" i="5" s="1"/>
  <c r="O32" i="5"/>
  <c r="M32" i="5"/>
  <c r="I32" i="5"/>
  <c r="J32" i="5" s="1"/>
  <c r="D24" i="5"/>
  <c r="D16" i="5"/>
  <c r="G32" i="5"/>
  <c r="G8" i="4"/>
  <c r="Q8" i="5"/>
  <c r="D22" i="5"/>
  <c r="D28" i="5"/>
  <c r="D20" i="5"/>
  <c r="D15" i="5"/>
  <c r="D25" i="5"/>
  <c r="D14" i="5"/>
  <c r="D13" i="5"/>
  <c r="D30" i="5"/>
  <c r="D26" i="5"/>
  <c r="D19" i="5"/>
  <c r="D23" i="5"/>
  <c r="D27" i="5"/>
  <c r="D12" i="5"/>
  <c r="D17" i="5"/>
  <c r="D18" i="5"/>
  <c r="D21" i="5"/>
  <c r="D29" i="5"/>
  <c r="E33" i="5" l="1"/>
  <c r="G33" i="5" s="1"/>
  <c r="I33" i="5" s="1"/>
  <c r="K33" i="5" s="1"/>
  <c r="M33" i="5" s="1"/>
  <c r="O33" i="5" s="1"/>
  <c r="D32" i="5"/>
  <c r="N32" i="5"/>
  <c r="F33" i="5"/>
  <c r="P32" i="5"/>
  <c r="H32" i="5"/>
  <c r="H33" i="5" l="1"/>
  <c r="J33" i="5" s="1"/>
  <c r="L33" i="5" s="1"/>
  <c r="N33" i="5" s="1"/>
  <c r="P33" i="5" s="1"/>
  <c r="Q32" i="5"/>
</calcChain>
</file>

<file path=xl/sharedStrings.xml><?xml version="1.0" encoding="utf-8"?>
<sst xmlns="http://schemas.openxmlformats.org/spreadsheetml/2006/main" count="2020" uniqueCount="960">
  <si>
    <t>CODTRF</t>
  </si>
  <si>
    <t>NOME</t>
  </si>
  <si>
    <t>SINAP</t>
  </si>
  <si>
    <t>CODUND</t>
  </si>
  <si>
    <t>QUANTIDADE</t>
  </si>
  <si>
    <t>CUSTOUNIT</t>
  </si>
  <si>
    <t>VALORUNIT</t>
  </si>
  <si>
    <t>VALORTOTAL</t>
  </si>
  <si>
    <t>001</t>
  </si>
  <si>
    <t>001.001</t>
  </si>
  <si>
    <t>001.001.001</t>
  </si>
  <si>
    <t>ENGENHEIRO CIVIL DE OBRA JUNIOR COM ENCARGOS COMPLEMENTARES</t>
  </si>
  <si>
    <t>90777</t>
  </si>
  <si>
    <t>H</t>
  </si>
  <si>
    <t>001.001.002</t>
  </si>
  <si>
    <t>ENCARREGADO GERAL DE OBRAS COM ENCARGOS COMPLEMENTARES</t>
  </si>
  <si>
    <t>93572</t>
  </si>
  <si>
    <t>MES</t>
  </si>
  <si>
    <t>001.002</t>
  </si>
  <si>
    <t>001.002.001</t>
  </si>
  <si>
    <t>PLACA DE OBRA EM CHAPA DE AÇO GALVANIZADO</t>
  </si>
  <si>
    <t>COMPOSIÇÃO 01</t>
  </si>
  <si>
    <t>m2</t>
  </si>
  <si>
    <t>001.002.002</t>
  </si>
  <si>
    <t>TAPUME COM TELHA METÁLICA. AF_05/2018</t>
  </si>
  <si>
    <t>98459</t>
  </si>
  <si>
    <t>001.002.003</t>
  </si>
  <si>
    <t>LIMPEZA MECANIZADA DE CAMADA VEGETAL, VEGETAÇÃO E PEQUENAS ÁRVORES (DIÂMETRO DE TRONCO MEN</t>
  </si>
  <si>
    <t>98525</t>
  </si>
  <si>
    <t>001.002.004</t>
  </si>
  <si>
    <t>REGULARIZAÇÃO DE SUPERFÍCIES COM MOTONIVELADORA. AF_11/2019</t>
  </si>
  <si>
    <t>100575</t>
  </si>
  <si>
    <t>001.002.005</t>
  </si>
  <si>
    <t>Locação convencional de obra, utilizando gabarito de tábuas corridas pontaletadas a cada 2</t>
  </si>
  <si>
    <t>99059</t>
  </si>
  <si>
    <t>001.003</t>
  </si>
  <si>
    <t>001.003.001</t>
  </si>
  <si>
    <t>ESCAVAÇÃO MANUAL DE VALA PARA VIGA BALDRAME, COM PREVISÃO DE FÔRMA. AF_06/2017</t>
  </si>
  <si>
    <t>96527</t>
  </si>
  <si>
    <t>M3</t>
  </si>
  <si>
    <t>001.003.002</t>
  </si>
  <si>
    <t>ESCAVAÇÃO MANUAL PARA BLOCO DE COROAMENTO OU SAPATA, COM PREVISÃO DE FÔRMA. AF_06/2017</t>
  </si>
  <si>
    <t>96523</t>
  </si>
  <si>
    <t>001.003.003</t>
  </si>
  <si>
    <t>PREPARO DE FUNDO DE VALA COM LARGURA MENOR QUE 1,5 M (ACERTO DO SOLO NATURAL). AF_08/2020</t>
  </si>
  <si>
    <t>101616</t>
  </si>
  <si>
    <t>001.003.004</t>
  </si>
  <si>
    <t>REATERRO MANUAL DE VALAS COM COMPACTAÇÃO MECANIZADA. AF_04/2016</t>
  </si>
  <si>
    <t>93382</t>
  </si>
  <si>
    <t>001.003.005</t>
  </si>
  <si>
    <t xml:space="preserve">LASTRO DE CONCRETO MAGRO, APLICADO EM BLOCOS DE COROAMENTO OU SAPATAS, ESPESSURA DE 5 CM. </t>
  </si>
  <si>
    <t>96619</t>
  </si>
  <si>
    <t>001.003.006</t>
  </si>
  <si>
    <t>FABRICAÇÃO, MONTAGEM E DESMONTAGEM DE FÔRMA PARA SAPATA, EM MADEIRA SERRADA, E=25 MM, 4 UT</t>
  </si>
  <si>
    <t>96535</t>
  </si>
  <si>
    <t>001.003.007</t>
  </si>
  <si>
    <t>FABRICAÇÃO, MONTAGEM E DESMONTAGEM DE FÔRMA PARA VIGA BALDRAME, EM MADEIRA SERRADA, E=25 M</t>
  </si>
  <si>
    <t>96536</t>
  </si>
  <si>
    <t>001.003.008</t>
  </si>
  <si>
    <t>ARMAÇÃO DE BLOCO, VIGA BALDRAME OU SAPATA UTILIZANDO AÇO CA-50 DE 8 MM - MONTAGEM. AF_06/2</t>
  </si>
  <si>
    <t>96545</t>
  </si>
  <si>
    <t>KG</t>
  </si>
  <si>
    <t>001.003.009</t>
  </si>
  <si>
    <t>ARMAÇÃO DE BLOCO, VIGA BALDRAME OU SAPATA UTILIZANDO AÇO CA-50 DE 10 MM - MONTAGEM. AF_06/</t>
  </si>
  <si>
    <t>96546</t>
  </si>
  <si>
    <t>001.003.010</t>
  </si>
  <si>
    <t>ARMAÇÃO DE BLOCO, VIGA BALDRAME OU SAPATA UTILIZANDO AÇO CA-50 DE 12,5 MM - MONTAGEM. AF_0</t>
  </si>
  <si>
    <t>96547</t>
  </si>
  <si>
    <t>001.003.011</t>
  </si>
  <si>
    <t>ARMAÇÃO DE BLOCO, VIGA BALDRAME E SAPATA UTILIZANDO AÇO CA-60 DE 5 MM - MONTAGEM. AF_06/20</t>
  </si>
  <si>
    <t>96543</t>
  </si>
  <si>
    <t>001.003.012</t>
  </si>
  <si>
    <t>IMPERMEABILIZAÇÃO DE SUPERFÍCIE COM EMULSÃO ASFÁLTICA, 2 DEMÃOS AF_06/2018</t>
  </si>
  <si>
    <t>98557</t>
  </si>
  <si>
    <t>001.003.013</t>
  </si>
  <si>
    <t xml:space="preserve">CONCRETO FCK = 25MPA, TRAÇO 1:2,3:2,7 (CIMENTO/ AREIA MÉDIA/ BRITA 1)  - PREPARO MECÂNICO </t>
  </si>
  <si>
    <t>94965</t>
  </si>
  <si>
    <t>001.003.014</t>
  </si>
  <si>
    <t>LANÇAMENTO COM USO DE BOMBA, ADENSAMENTO E ACABAMENTO DE CONCRETO EM ESTRUTURAS. AF_12/201</t>
  </si>
  <si>
    <t>92874</t>
  </si>
  <si>
    <t>001.004</t>
  </si>
  <si>
    <t>001.004.001</t>
  </si>
  <si>
    <t>FABRICAÇÃO DE FÔRMA PARA PILARES E ESTRUTURAS SIMILARES, EM CHAPA DE MADEIRA COMPENSADA RE</t>
  </si>
  <si>
    <t>92263</t>
  </si>
  <si>
    <t>001.004.002</t>
  </si>
  <si>
    <t>FABRICAÇÃO DE FÔRMA PARA VIGAS, EM CHAPA DE MADEIRA COMPENSADA RESINADA, E = 17 MM. AF_12/</t>
  </si>
  <si>
    <t>92265</t>
  </si>
  <si>
    <t>001.004.003</t>
  </si>
  <si>
    <t>ARMAÇÃO DE PILAR OU VIGA DE UMA ESTRUTURA CONVENCIONAL DE CONCRETO ARMADO EM UMA EDIFICAÇÃ</t>
  </si>
  <si>
    <t>92775</t>
  </si>
  <si>
    <t>001.004.004</t>
  </si>
  <si>
    <t>92776</t>
  </si>
  <si>
    <t>001.004.005</t>
  </si>
  <si>
    <t>92777</t>
  </si>
  <si>
    <t>001.004.006</t>
  </si>
  <si>
    <t>92778</t>
  </si>
  <si>
    <t>001.004.007</t>
  </si>
  <si>
    <t>92779</t>
  </si>
  <si>
    <t>001.004.008</t>
  </si>
  <si>
    <t>LAJE PRÉ-MOLDADA UNIDIRECIONAL, BIAPOIADA, PARA FORRO, ENCHIMENTO EM CERÂMICA, VIGOTA CONV</t>
  </si>
  <si>
    <t>101964</t>
  </si>
  <si>
    <t>001.004.009</t>
  </si>
  <si>
    <t xml:space="preserve">CONCRETAGEM DE PILARES, FCK = 25 MPA,  COM USO DE BALDES EM EDIFICAÇÃO COM SEÇÃO MÉDIA DE </t>
  </si>
  <si>
    <t>92718</t>
  </si>
  <si>
    <t>001.004.010</t>
  </si>
  <si>
    <t>CONCRETAGEM DE VIGAS E LAJES, FCK=25 MPA, PARA LAJES PREMOLDADAS COM USO DE BOMBA EM EDIFI</t>
  </si>
  <si>
    <t>COMPOSIÇÃO 02</t>
  </si>
  <si>
    <t>001.005</t>
  </si>
  <si>
    <t>001.005.001</t>
  </si>
  <si>
    <t>(COMPOSIÇÃO REPRESENTATIVA) DO SERVIÇO DE ALVENARIA DE VEDAÇÃO DE BLOCOS VAZADOS DE CONCRE</t>
  </si>
  <si>
    <t>89978</t>
  </si>
  <si>
    <t>001.005.002</t>
  </si>
  <si>
    <t>VERGA MOLDADA IN LOCO EM CONCRETO PARA JANELAS COM ATÉ 1,5 M DE VÃO. AF_03/2016</t>
  </si>
  <si>
    <t>93186</t>
  </si>
  <si>
    <t>M</t>
  </si>
  <si>
    <t>001.005.003</t>
  </si>
  <si>
    <t>VERGA MOLDADA IN LOCO EM CONCRETO PARA JANELAS COM MAIS DE 1,5 M DE VÃO. AF_03/2016</t>
  </si>
  <si>
    <t>93187</t>
  </si>
  <si>
    <t>001.005.004</t>
  </si>
  <si>
    <t>VERGA MOLDADA IN LOCO EM CONCRETO PARA PORTAS COM ATÉ 1,5 M DE VÃO. AF_03/2016</t>
  </si>
  <si>
    <t>93188</t>
  </si>
  <si>
    <t>001.005.005</t>
  </si>
  <si>
    <t>VERGA MOLDADA IN LOCO EM CONCRETO PARA PORTAS COM MAIS DE 1,5 M DE VÃO. AF_03/2016</t>
  </si>
  <si>
    <t>93189</t>
  </si>
  <si>
    <t>001.005.006</t>
  </si>
  <si>
    <t>CONTRAVERGA MOLDADA IN LOCO EM CONCRETO PARA VÃOS DE ATÉ 1,5 M DE COMPRIMENTO. AF_03/2016</t>
  </si>
  <si>
    <t>93196</t>
  </si>
  <si>
    <t>001.005.007</t>
  </si>
  <si>
    <t>CONTRAVERGA MOLDADA IN LOCO EM CONCRETO PARA VÃOS DE MAIS DE 1,5 M DE COMPRIMENTO. AF_03/2</t>
  </si>
  <si>
    <t>93197</t>
  </si>
  <si>
    <t>001.005.008</t>
  </si>
  <si>
    <t>DIVISÓRIA EM GRANITO CINZA ANDORINHA PARA MICTÓRIOS, POLIUDO, E=3CM, INCLUSIVE FIXAÇÃO</t>
  </si>
  <si>
    <t>COMPOSIÇÃO 03</t>
  </si>
  <si>
    <t>001.005.009</t>
  </si>
  <si>
    <t xml:space="preserve">ALAMBRADO PARA QUADRA POLIESPORTIVA, ESTRUTURADO POR TUBOS DE ACO GALVANIZADO, (MONTANTES </t>
  </si>
  <si>
    <t>102362</t>
  </si>
  <si>
    <t>001.006</t>
  </si>
  <si>
    <t>001.006.001</t>
  </si>
  <si>
    <t>JANELA DE ALUMÍNIO TIPO MAXIM-AR, COM VIDROS, BATENTE E FERRAGENS. EXCLUSIVE ALIZAR, ACABA</t>
  </si>
  <si>
    <t>94569</t>
  </si>
  <si>
    <t>001.006.002</t>
  </si>
  <si>
    <t>JANELA DE ALUMÍNIO DE CORRER COM 4 FOLHAS PARA VIDROS, COM VIDROS, BATENTE, ACABAMENTO COM</t>
  </si>
  <si>
    <t>94573</t>
  </si>
  <si>
    <t>001.006.003</t>
  </si>
  <si>
    <t>PORTA DE CORRER DE ALUMÍNIO, COM QUATRO FOLHAS PARA VIDRO, INCLUSO VIDRO LISO INCOLOR, FEC</t>
  </si>
  <si>
    <t>COMPOSIÇÃO 04</t>
  </si>
  <si>
    <t>001.006.004</t>
  </si>
  <si>
    <t>KIT DE PORTA DE MADEIRA PARA PINTURA, SEMI-OCA (LEVE OU MÉDIA), PADRÃO MÉDIO, 80X210CM, ES</t>
  </si>
  <si>
    <t>90843</t>
  </si>
  <si>
    <t>UN</t>
  </si>
  <si>
    <t>001.006.005</t>
  </si>
  <si>
    <t>PORTA EM MADEIRA ALMOFADADA, 0,90 X 2,10 M, PARA SANITÁRIO DE DEFICIENTE FÍSICO (INCLUSIVE</t>
  </si>
  <si>
    <t>COMPOSIÇÃO 05</t>
  </si>
  <si>
    <t>001.006.006</t>
  </si>
  <si>
    <t>KIT DE PORTA DE MADEIRA PARA PINTURA, SEMI-OCA (LEVE OU MÉDIA), PADRÃO MÉDIO, 90X210CM, ES</t>
  </si>
  <si>
    <t>90844</t>
  </si>
  <si>
    <t>001.006.007</t>
  </si>
  <si>
    <t>PORTA EM ALUMÍNIO DE ABRIR TIPO VENEZIANA COM GUARNIÇÃO, FIXAÇÃO COM PARAFUSOS - FORNECIME</t>
  </si>
  <si>
    <t>91341</t>
  </si>
  <si>
    <t>001.006.008</t>
  </si>
  <si>
    <t>PORTA DE CORRER DE ALUMÍNIO, COM DUAS FOLHAS PARA VIDRO, INCLUSO VIDRO LISO INCOLOR, FECHA</t>
  </si>
  <si>
    <t>100702</t>
  </si>
  <si>
    <t>001.006.009</t>
  </si>
  <si>
    <t>PORTA DE FERRO DE ABRIR, C/ GRADIL EM BARRA CHATA 3/4" X 1/8", INCLUSIVE REQUADRO, FERROLH</t>
  </si>
  <si>
    <t>COMPOSIÇÃO 06</t>
  </si>
  <si>
    <t>001.006.010</t>
  </si>
  <si>
    <t>PORTÃO EM FERRO, EM GRADIL METÁLICO, PADRÃO BELGO OU EQUIVALENTE, DE CORRER</t>
  </si>
  <si>
    <t>COMPOSIÇÃO 07</t>
  </si>
  <si>
    <t>001.006.011</t>
  </si>
  <si>
    <t>GUARDA-CORPO DE AÇO GALVANIZADO DE 1,10M, MONTANTES TUBULARES DE 1.1/4" ESPAÇADOS DE 1,20M</t>
  </si>
  <si>
    <t>99837</t>
  </si>
  <si>
    <t>001.007</t>
  </si>
  <si>
    <t>001.007.001</t>
  </si>
  <si>
    <t>TRAMA DE MADEIRA COMPOSTA POR TERÇAS PARA TELHADOS DE ATÉ 2 ÁGUAS PARA TELHA ESTRUTURAL DE</t>
  </si>
  <si>
    <t>92544</t>
  </si>
  <si>
    <t>001.007.002</t>
  </si>
  <si>
    <t xml:space="preserve">TELHAMENTO COM TELHA METÁLICA TERMOACÚSTICA E = 30 MM, COM ATÉ 2 ÁGUAS, INCLUSO IÇAMENTO. </t>
  </si>
  <si>
    <t>94216</t>
  </si>
  <si>
    <t>001.007.003</t>
  </si>
  <si>
    <t>CALHA EM CHAPA DE AÇO GALVANIZADO NÚMERO 24, DESENVOLVIMENTO DE 33CM, INCLUSO TRANSPORTE V</t>
  </si>
  <si>
    <t>94227</t>
  </si>
  <si>
    <t>001.007.004</t>
  </si>
  <si>
    <t>RUFO EM CHAPA DE AÇO GALVANIZO NÚMERO 24, CORTE DE 25CM, INCLUSO TRANSPORTE VERTICAL. AF_0</t>
  </si>
  <si>
    <t>94231</t>
  </si>
  <si>
    <t>001.007.005</t>
  </si>
  <si>
    <t>CHAPIM (RUFO CAPA) EM AÇO GALVANIZADO, CORTE 33. AF_11/2020</t>
  </si>
  <si>
    <t>101979</t>
  </si>
  <si>
    <t>001.008</t>
  </si>
  <si>
    <t>001.008.001</t>
  </si>
  <si>
    <t>CONTRAPISO EM ARGAMASSA TRAÇO 1:4 (CIMENTO E AREIA), PREPARO MECÂNICO COM BETONEIRA 400 L,</t>
  </si>
  <si>
    <t>87735</t>
  </si>
  <si>
    <t>001.008.002</t>
  </si>
  <si>
    <t>IMPERMEABILIZAÇÃO DE SUPERFÍCIE COM MANTA ASFÁLTICA, UMA CAMADA, INCLUSIVE APLICAÇÃO DE PR</t>
  </si>
  <si>
    <t>98546</t>
  </si>
  <si>
    <t>001.008.003</t>
  </si>
  <si>
    <t>PROTEÇÃO MECÂNICA DE SUPERFÍCIE HORIZONTAL COM ARGAMASSA DE CIMENTO E AREIA, TRAÇO 1:3, E=</t>
  </si>
  <si>
    <t>98563</t>
  </si>
  <si>
    <t>001.009</t>
  </si>
  <si>
    <t>001.009.001</t>
  </si>
  <si>
    <t>CHAPISCO APLICADO EM ALVENARIA (SEM PRESENÇA DE VÃOS) E ESTRUTURAS DE CONCRETO DE FACHADA,</t>
  </si>
  <si>
    <t>87894</t>
  </si>
  <si>
    <t>001.009.002</t>
  </si>
  <si>
    <t>CHAPISCO APLICADO EM ALVENARIA (COM PRESENÇA DE VÃOS) E ESTRUTURAS DE CONCRETO DE FACHADA,</t>
  </si>
  <si>
    <t>87905</t>
  </si>
  <si>
    <t>001.009.003</t>
  </si>
  <si>
    <t xml:space="preserve">(COMPOSIÇÃO REPRESENTATIVA) DO SERVIÇO DE EMBOÇO/MASSA ÚNICA, APLICADO MANUALMENTE, TRAÇO </t>
  </si>
  <si>
    <t>89173</t>
  </si>
  <si>
    <t>001.009.004</t>
  </si>
  <si>
    <t>REVESTIMENTO CERÂMICO PARA PAREDES INTERNAS COM PLACAS TIPO ESMALTADA EXTRA DE DIMENSÕES 2</t>
  </si>
  <si>
    <t>87264</t>
  </si>
  <si>
    <t>001.009.005</t>
  </si>
  <si>
    <t>87265</t>
  </si>
  <si>
    <t>001.010</t>
  </si>
  <si>
    <t>001.010.001</t>
  </si>
  <si>
    <t>FORRO EM PLACAS DE GESSO, PARA AMBIENTES COMERCIAIS. AF_05/2017_P</t>
  </si>
  <si>
    <t>96113</t>
  </si>
  <si>
    <t>001.010.002</t>
  </si>
  <si>
    <t>FORRO EM PLACAS DE GESSO RU, PARA AMBIENTES COMERCIAIS.</t>
  </si>
  <si>
    <t>COMPOSIÇÃO 08</t>
  </si>
  <si>
    <t>001.011</t>
  </si>
  <si>
    <t>001.011.001</t>
  </si>
  <si>
    <t>APLICAÇÃO DE FUNDO SELADOR ACRÍLICO EM PAREDES, UMA DEMÃO. AF_06/2014.</t>
  </si>
  <si>
    <t>88485</t>
  </si>
  <si>
    <t>001.011.002</t>
  </si>
  <si>
    <t>APLICAÇÃO E LIXAMENTO DE MASSA LÁTEX EM TETO, DUAS DEMÃOS. AF_06/2014.</t>
  </si>
  <si>
    <t>88496</t>
  </si>
  <si>
    <t>001.011.003</t>
  </si>
  <si>
    <t>APLICAÇÃO E LIXAMENTO DE MASSA LÁTEX EM PAREDES, DUAS DEMÃOS. AF_06/2014.</t>
  </si>
  <si>
    <t>88497</t>
  </si>
  <si>
    <t>001.011.004</t>
  </si>
  <si>
    <t>APLICAÇÃO MANUAL DE PINTURA COM TINTA LÁTEX ACRÍLICA EM TETO, DUAS DEMÃOS. AF_06/2014</t>
  </si>
  <si>
    <t>88488</t>
  </si>
  <si>
    <t>001.011.005</t>
  </si>
  <si>
    <t>APLICAÇÃO MANUAL DE PINTURA COM TINTA LÁTEX ACRÍLICA EM PAREDES, DUAS DEMÃOS. AF_06/2014</t>
  </si>
  <si>
    <t>88489</t>
  </si>
  <si>
    <t>001.011.006</t>
  </si>
  <si>
    <t>APLICAÇÃO MANUAL DE PINTURA COM TINTA TEXTURIZADA ACRÍLICA EM PAREDES EXTERNAS DE CASAS, D</t>
  </si>
  <si>
    <t>88431</t>
  </si>
  <si>
    <t>001.012</t>
  </si>
  <si>
    <t>001.012.001</t>
  </si>
  <si>
    <t>(COMPOSIÇÃO REPRESENTATIVA) DO SERVIÇO DE CONTRAPISO EM ARGAMASSA TRAÇO 1:4 (CIM E AREIA),</t>
  </si>
  <si>
    <t>94438</t>
  </si>
  <si>
    <t>001.012.002</t>
  </si>
  <si>
    <t>EXECUÇÃO DE PASSEIO (CALÇADA) OU PISO DE CONCRETO COM CONCRETO MOLDADO IN LOCO, FEITO EM O</t>
  </si>
  <si>
    <t>94992</t>
  </si>
  <si>
    <t>001.012.003</t>
  </si>
  <si>
    <t>REVESTIMENTO CERÂMICO PARA PISO COM PLACAS TIPO PORCELANATO DE DIMENSÕES 45X45 CM APLICADA</t>
  </si>
  <si>
    <t>87258</t>
  </si>
  <si>
    <t>001.012.004</t>
  </si>
  <si>
    <t>87259</t>
  </si>
  <si>
    <t>001.012.005</t>
  </si>
  <si>
    <t>87260</t>
  </si>
  <si>
    <t>001.012.006</t>
  </si>
  <si>
    <t>PLANTIO DE GRAMA EM PLACAS. AF_05/2018</t>
  </si>
  <si>
    <t>98504</t>
  </si>
  <si>
    <t>001.013</t>
  </si>
  <si>
    <t>001.013.001</t>
  </si>
  <si>
    <t>RODAPÉ CERÂMICO DE 7CM DE ALTURA COM PLACAS TIPO ESMALTADA EXTRA DE DIMENSÕES 45X45CM. AF_</t>
  </si>
  <si>
    <t>88649</t>
  </si>
  <si>
    <t>001.013.002</t>
  </si>
  <si>
    <t>SOLEIRA EM GRANITO, LARGURA 15 CM, ESPESSURA 2,0 CM. AF_06/2018</t>
  </si>
  <si>
    <t>98689</t>
  </si>
  <si>
    <t>001.013.003</t>
  </si>
  <si>
    <t>PEITORIL EM MÁRMORE CINZA ANDORINHA, LARGURA DE 15CM, ASSENTADO COM ARGAMASSA TRACO 1:4 (C</t>
  </si>
  <si>
    <t>COMPOSIÇÃO 09</t>
  </si>
  <si>
    <t>001.014</t>
  </si>
  <si>
    <t>001.014.001</t>
  </si>
  <si>
    <t>CAIXA RETANGULAR 4" X 2" BAIXA (0,30 M DO PISO), PVC, INSTALADA EM PAREDE - FORNECIMENTO E</t>
  </si>
  <si>
    <t>91941</t>
  </si>
  <si>
    <t>001.014.002</t>
  </si>
  <si>
    <t>CAIXA RETANGULAR 4" X 2" MÉDIA (1,30 M DO PISO), PVC, INSTALADA EM PAREDE - FORNECIMENTO E</t>
  </si>
  <si>
    <t>91940</t>
  </si>
  <si>
    <t>001.014.003</t>
  </si>
  <si>
    <t xml:space="preserve">CAIXA RETANGULAR 4" X 2" ALTA (2,00 M DO PISO), PVC, INSTALADA EM PAREDE - FORNECIMENTO E </t>
  </si>
  <si>
    <t>91939</t>
  </si>
  <si>
    <t>001.014.004</t>
  </si>
  <si>
    <t>CAIXA OCTOGONAL 3" X 3", PVC, INSTALADA EM LAJE - FORNECIMENTO E INSTALAÇÃO. AF_12/2015</t>
  </si>
  <si>
    <t>91937</t>
  </si>
  <si>
    <t>001.014.005</t>
  </si>
  <si>
    <t>CABO DE COBRE FLEXÍVEL ISOLADO, 1,5 MM², ANTI-CHAMA 0,6/1,0 KV, PARA CIRCUITOS TERMINAIS -</t>
  </si>
  <si>
    <t>91925</t>
  </si>
  <si>
    <t>001.014.006</t>
  </si>
  <si>
    <t>CABO DE COBRE FLEXÍVEL ISOLADO, 2,5 MM², ANTI-CHAMA 0,6/1,0 KV, PARA CIRCUITOS TERMINAIS -</t>
  </si>
  <si>
    <t>91927</t>
  </si>
  <si>
    <t>001.014.007</t>
  </si>
  <si>
    <t>CABO DE COBRE FLEXÍVEL ISOLADO, 4 MM², ANTI-CHAMA 0,6/1,0 KV, PARA CIRCUITOS TERMINAIS - F</t>
  </si>
  <si>
    <t>91929</t>
  </si>
  <si>
    <t>001.014.008</t>
  </si>
  <si>
    <t>CABO DE COBRE FLEXÍVEL ISOLADO, 6 MM², ANTI-CHAMA 0,6/1,0 KV, PARA CIRCUITOS TERMINAIS - F</t>
  </si>
  <si>
    <t>91931</t>
  </si>
  <si>
    <t>001.014.009</t>
  </si>
  <si>
    <t xml:space="preserve">CABO DE COBRE FLEXÍVEL ISOLADO, 10 MM², ANTI-CHAMA 0,6/1,0 KV, PARA CIRCUITOS TERMINAIS - </t>
  </si>
  <si>
    <t>91933</t>
  </si>
  <si>
    <t>001.014.010</t>
  </si>
  <si>
    <t>INTERRUPTOR SIMPLES (1 MÓDULO) COM 1 TOMADA DE EMBUTIR 2P+T 10 A,  INCLUINDO SUPORTE E PLA</t>
  </si>
  <si>
    <t>92023</t>
  </si>
  <si>
    <t>001.014.011</t>
  </si>
  <si>
    <t>INTERRUPTOR SIMPLES (2 MÓDULOS), 10A/250V, INCLUINDO SUPORTE E PLACA - FORNECIMENTO E INST</t>
  </si>
  <si>
    <t>91959</t>
  </si>
  <si>
    <t>001.014.012</t>
  </si>
  <si>
    <t>INTERRUPTOR SIMPLES (3 MÓDULOS), 10A/250V, INCLUINDO SUPORTE E PLACA - FORNECIMENTO E INST</t>
  </si>
  <si>
    <t>91967</t>
  </si>
  <si>
    <t>001.014.013</t>
  </si>
  <si>
    <t xml:space="preserve">TOMADA BAIXA DE EMBUTIR (1 MÓDULO), 2P+T 10 A, INCLUINDO SUPORTE E PLACA - FORNECIMENTO E </t>
  </si>
  <si>
    <t>92000</t>
  </si>
  <si>
    <t>001.014.014</t>
  </si>
  <si>
    <t xml:space="preserve">TOMADA MÉDIA DE EMBUTIR (1 MÓDULO), 2P+T 10 A, INCLUINDO SUPORTE E PLACA - FORNECIMENTO E </t>
  </si>
  <si>
    <t>91996</t>
  </si>
  <si>
    <t>001.014.015</t>
  </si>
  <si>
    <t>TOMADA ALTA DE EMBUTIR (1 MÓDULO), 2P+T 10 A, INCLUINDO SUPORTE E PLACA - FORNECIMENTO E I</t>
  </si>
  <si>
    <t>91992</t>
  </si>
  <si>
    <t>001.014.016</t>
  </si>
  <si>
    <t>DISJUNTOR MONOPOLAR TIPO DIN, CORRENTE NOMINAL DE 10A - FORNECIMENTO E INSTALAÇÃO. AF_04/2</t>
  </si>
  <si>
    <t>93653</t>
  </si>
  <si>
    <t>001.014.017</t>
  </si>
  <si>
    <t>DISJUNTOR MONOPOLAR TIPO DIN, CORRENTE NOMINAL DE 16A - FORNECIMENTO E INSTALAÇÃO. AF_04/2</t>
  </si>
  <si>
    <t>93654</t>
  </si>
  <si>
    <t>001.014.018</t>
  </si>
  <si>
    <t>DISJUNTOR BIPOLAR TIPO DIN, CORRENTE NOMINAL DE 10A - FORNECIMENTO E INSTALAÇÃO. AF_04/201</t>
  </si>
  <si>
    <t>93660</t>
  </si>
  <si>
    <t>001.014.019</t>
  </si>
  <si>
    <t>DISJUNTOR BIPOLAR TIPO DIN, CORRENTE NOMINAL DE 16A - FORNECIMENTO E INSTALAÇÃO. AF_04/201</t>
  </si>
  <si>
    <t>93661</t>
  </si>
  <si>
    <t>001.014.020</t>
  </si>
  <si>
    <t>DISJUNTOR BIPOLAR TIPO DIN, CORRENTE NOMINAL DE 20A - FORNECIMENTO E INSTALAÇÃO. AF_04/201</t>
  </si>
  <si>
    <t>93662</t>
  </si>
  <si>
    <t>001.014.021</t>
  </si>
  <si>
    <t>DISJUNTOR BIPOLAR TIPO DIN, CORRENTE NOMINAL DE 50A - FORNECIMENTO E INSTALAÇÃO. AF_04/201</t>
  </si>
  <si>
    <t>93666</t>
  </si>
  <si>
    <t>001.014.022</t>
  </si>
  <si>
    <t>DISPOSITIVO TETRAPOLAR DR 63 A, CORRENTE NOMINAL RESIDUAL 30MA</t>
  </si>
  <si>
    <t>COMPOSIÇÃO 10</t>
  </si>
  <si>
    <t>001.014.023</t>
  </si>
  <si>
    <t>ELETRODUTO FLEXÍVEL CORRUGADO, PVC, DN 25 MM (3/4"), PARA CIRCUITOS TERMINAIS, INSTALADO E</t>
  </si>
  <si>
    <t>91854</t>
  </si>
  <si>
    <t>001.014.024</t>
  </si>
  <si>
    <t>LUMINÁRIA TIPO PLAFON, DE SOBREPOR, COM 1 LÂMPADA LED DE 12/13 W, SEM REATOR - FORNECIMENT</t>
  </si>
  <si>
    <t>97592</t>
  </si>
  <si>
    <t>001.014.025</t>
  </si>
  <si>
    <t>REFLETOR LED EXTERNO 30 W</t>
  </si>
  <si>
    <t>COMPOSIÇÃO 11</t>
  </si>
  <si>
    <t>001.014.026</t>
  </si>
  <si>
    <t xml:space="preserve">LUMINÁRIA TIPO CALHA, DE SOBREPOR, COM 1 LÂMPADA TUBULAR FLUORESCENTE DE 36 W, COM REATOR </t>
  </si>
  <si>
    <t>97584</t>
  </si>
  <si>
    <t>001.014.027</t>
  </si>
  <si>
    <t xml:space="preserve">QUADRO DE DISTRIBUIÇÃO DE ENERGIA EM CHAPA DE AÇO GALVANIZADO, DE EMBUTIR, COM BARRAMENTO </t>
  </si>
  <si>
    <t>101883</t>
  </si>
  <si>
    <t>001.015</t>
  </si>
  <si>
    <t>001.015.001</t>
  </si>
  <si>
    <t>REGISTRO DE ESFERA, PVC, ROSCÁVEL, 3/4", FORNECIDO E INSTALADO EM RAMAL DE ÁGUA. AF_03/201</t>
  </si>
  <si>
    <t>90371</t>
  </si>
  <si>
    <t>001.015.002</t>
  </si>
  <si>
    <t>REGISTRO DE ESFERA, PVC, SOLDÁVEL, DN  25 MM, INSTALADO EM RESERVAÇÃO DE ÁGUA DE EDIFICAÇÃ</t>
  </si>
  <si>
    <t>94489</t>
  </si>
  <si>
    <t>001.015.003</t>
  </si>
  <si>
    <t>REGISTRO DE GAVETA BRUTO, LATÃO, ROSCÁVEL, 3/4?, INSTALADO EM RESERVAÇÃO DE ÁGUA DE EDIFIC</t>
  </si>
  <si>
    <t>94494</t>
  </si>
  <si>
    <t>001.015.004</t>
  </si>
  <si>
    <t xml:space="preserve">ADAPTADOR COM FLANGES LIVRES, PVC, SOLDÁVEL, DN  25 MM X 3/4 , INSTALADO EM RESERVAÇÃO DE </t>
  </si>
  <si>
    <t>94708</t>
  </si>
  <si>
    <t>001.015.005</t>
  </si>
  <si>
    <t>TORNEIRA DE BOIA, ROSCÁVEL, 3/4? , FORNECIDA E INSTALADA EM RESERVAÇÃO DE ÁGUA. AF_06/2016</t>
  </si>
  <si>
    <t>94796</t>
  </si>
  <si>
    <t>001.015.006</t>
  </si>
  <si>
    <t>TUBO, PVC, SOLDÁVEL, DN 25MM, INSTALADO EM RAMAL OU SUB-RAMAL DE ÁGUA - FORNECIMENTO E INS</t>
  </si>
  <si>
    <t>89356</t>
  </si>
  <si>
    <t>001.015.007</t>
  </si>
  <si>
    <t>REGISTRO DE GAVETA BRUTO, LATÃO, ROSCÁVEL, 1 1/2?, COM ACABAMENTO E CANOPLA CROMADOS, INST</t>
  </si>
  <si>
    <t>94794</t>
  </si>
  <si>
    <t>001.015.008</t>
  </si>
  <si>
    <t>001.015.009</t>
  </si>
  <si>
    <t>REGISTRO DE ESFERA, PVC, SOLDÁVEL, DN  32 MM, INSTALADO EM RESERVAÇÃO DE ÁGUA DE EDIFICAÇÃ</t>
  </si>
  <si>
    <t>94490</t>
  </si>
  <si>
    <t>001.015.010</t>
  </si>
  <si>
    <t>REGISTRO DE ESFERA, PVC, SOLDÁVEL, DN  50 MM, INSTALADO EM RESERVAÇÃO DE ÁGUA DE EDIFICAÇÃ</t>
  </si>
  <si>
    <t>94492</t>
  </si>
  <si>
    <t>001.015.011</t>
  </si>
  <si>
    <t>VÁLVULA DE DESCARGA METÁLICA, BASE 1 1/2 ", ACABAMENTO METALICO CROMADO - FORNECIMENTO E I</t>
  </si>
  <si>
    <t>99635</t>
  </si>
  <si>
    <t>001.015.012</t>
  </si>
  <si>
    <t>ADAPTADOR COM FLANGES LIVRES, PVC, SOLDÁVEL, DN 32 MM X 1 , INSTALADO EM RESERVAÇÃO DE ÁGU</t>
  </si>
  <si>
    <t>94709</t>
  </si>
  <si>
    <t>001.015.013</t>
  </si>
  <si>
    <t>ADAPTADOR COM FLANGES LIVRES, PVC, SOLDÁVEL, DN 50 MM X 1 1/2 , INSTALADO EM RESERVAÇÃO DE</t>
  </si>
  <si>
    <t>94711</t>
  </si>
  <si>
    <t>001.015.014</t>
  </si>
  <si>
    <t xml:space="preserve">ADAPTADOR CURTO COM BOLSA E ROSCA PARA REGISTRO, PVC, SOLDÁVEL, DN 25MM X 3/4?, INSTALADO </t>
  </si>
  <si>
    <t>89383</t>
  </si>
  <si>
    <t>001.015.015</t>
  </si>
  <si>
    <t>ADAPTADOR CURTO COM BOLSA E ROSCA PARA REGISTRO, PVC, SOLDÁVEL, DN 50MM X 1.1/2?, INSTALAD</t>
  </si>
  <si>
    <t>89596</t>
  </si>
  <si>
    <t>001.015.016</t>
  </si>
  <si>
    <t>LUVA DE REDUÇÃO, PVC, SOLDÁVEL, DN 50MM X 25MM, INSTALADO EM PRUMADA DE ÁGUA   FORNECIMENT</t>
  </si>
  <si>
    <t>89579</t>
  </si>
  <si>
    <t>001.015.017</t>
  </si>
  <si>
    <t>JOELHO 90 GRAUS, PVC, SOLDÁVEL, DN 25MM, INSTALADO EM RAMAL OU SUB-RAMAL DE ÁGUA - FORNECI</t>
  </si>
  <si>
    <t>89362</t>
  </si>
  <si>
    <t>001.015.018</t>
  </si>
  <si>
    <t>JOELHO 90 GRAUS, PVC, SOLDÁVEL, DN 32MM, INSTALADO EM RAMAL OU SUB-RAMAL DE ÁGUA - FORNECI</t>
  </si>
  <si>
    <t>89367</t>
  </si>
  <si>
    <t>001.015.019</t>
  </si>
  <si>
    <t>JOELHO 90 GRAUS, PVC, SOLDÁVEL, DN 50MM, INSTALADO EM PRUMADA DE ÁGUA - FORNECIMENTO E INS</t>
  </si>
  <si>
    <t>89501</t>
  </si>
  <si>
    <t>001.015.020</t>
  </si>
  <si>
    <t>LUVA DE CORRER, PVC, SOLDÁVEL, DN 25MM, INSTALADO EM RAMAL OU SUB-RAMAL DE ÁGUA - FORNECIM</t>
  </si>
  <si>
    <t>89379</t>
  </si>
  <si>
    <t>001.015.021</t>
  </si>
  <si>
    <t>LUVA PVC, SOLDÁVEL, DN  25 MM, INSTALADA EM RESERVAÇÃO DE ÁGUA DE EDIFICAÇÃO QUE POSSUA RE</t>
  </si>
  <si>
    <t>94657</t>
  </si>
  <si>
    <t>001.015.022</t>
  </si>
  <si>
    <t>LUVA, PVC, SOLDÁVEL, DN 50 MM, INSTALADO EM RESERVAÇÃO DE ÁGUA DE EDIFICAÇÃO QUE POSSUA RE</t>
  </si>
  <si>
    <t>94663</t>
  </si>
  <si>
    <t>001.015.023</t>
  </si>
  <si>
    <t>TUBO, PVC, SOLDÁVEL, DN 32MM, INSTALADO EM RAMAL OU SUB-RAMAL DE ÁGUA - FORNECIMENTO E INS</t>
  </si>
  <si>
    <t>89357</t>
  </si>
  <si>
    <t>001.015.024</t>
  </si>
  <si>
    <t>TUBO, PVC, SOLDÁVEL, DN 50MM, INSTALADO EM PRUMADA DE ÁGUA - FORNECIMENTO E INSTALAÇÃO. AF</t>
  </si>
  <si>
    <t>89449</t>
  </si>
  <si>
    <t>001.015.025</t>
  </si>
  <si>
    <t>TE, PVC, SOLDÁVEL, DN 25MM, INSTALADO EM RAMAL OU SUB-RAMAL DE ÁGUA - FORNECIMENTO E INSTA</t>
  </si>
  <si>
    <t>89395</t>
  </si>
  <si>
    <t>001.015.026</t>
  </si>
  <si>
    <t>TE, PVC, SOLDÁVEL, DN 32MM, INSTALADO EM RAMAL OU SUB-RAMAL DE ÁGUA - FORNECIMENTO E INSTA</t>
  </si>
  <si>
    <t>89398</t>
  </si>
  <si>
    <t>001.015.027</t>
  </si>
  <si>
    <t>TE, PVC, SOLDÁVEL, DN 50MM, INSTALADO EM PRUMADA DE ÁGUA - FORNECIMENTO E INSTALAÇÃO. AF_1</t>
  </si>
  <si>
    <t>89625</t>
  </si>
  <si>
    <t>001.015.028</t>
  </si>
  <si>
    <t xml:space="preserve">TÊ DE REDUÇÃO, PVC, SOLDÁVEL, DN 50MM X 25MM, INSTALADO EM PRUMADA DE ÁGUA - FORNECIMENTO </t>
  </si>
  <si>
    <t>89627</t>
  </si>
  <si>
    <t>001.015.029</t>
  </si>
  <si>
    <t xml:space="preserve">TÊ COM BUCHA DE LATÃO NA BOLSA CENTRAL, PVC, SOLDÁVEL, DN 25MM X 1/2?, INSTALADO EM RAMAL </t>
  </si>
  <si>
    <t>89396</t>
  </si>
  <si>
    <t>001.015.030</t>
  </si>
  <si>
    <t>JOELHO 90 GRAUS COM BUCHA DE LATÃO, PVC, SOLDÁVEL, DN 25MM, X 3/4? INSTALADO EM RAMAL OU S</t>
  </si>
  <si>
    <t>89366</t>
  </si>
  <si>
    <t>001.015.031</t>
  </si>
  <si>
    <t>001.015.032</t>
  </si>
  <si>
    <t>CAIXA D´ÁGUA EM POLIETILENO, 1000 LITROS, COM ACESSÓRIOS</t>
  </si>
  <si>
    <t>88503</t>
  </si>
  <si>
    <t>001.016</t>
  </si>
  <si>
    <t>001.016.001</t>
  </si>
  <si>
    <t>CAIXA DE GORDURA PEQUENA (CAPACIDADE: 19 L), CIRCULAR, EM PVC, DIÂMETRO INTERNO= 0,3 M. AF</t>
  </si>
  <si>
    <t>98110</t>
  </si>
  <si>
    <t>001.016.002</t>
  </si>
  <si>
    <t>CAIXA ENTERRADA HIDRÁULICA RETANGULAR EM ALVENARIA COM TIJOLOS CERÂMICOS MACIÇOS, DIMENSÕE</t>
  </si>
  <si>
    <t>97902</t>
  </si>
  <si>
    <t>001.016.003</t>
  </si>
  <si>
    <t>99253</t>
  </si>
  <si>
    <t>001.016.004</t>
  </si>
  <si>
    <t>CAIXA SIFONADA PVC, 150 X 150 X 50 MM, COM GRELHA REDONDA BRANCA</t>
  </si>
  <si>
    <t>COMPOSIÇÃO 12</t>
  </si>
  <si>
    <t>001.016.005</t>
  </si>
  <si>
    <t>VÁLVULA EM PLÁSTICO 1" PARA PIA, TANQUE OU LAVATÓRIO, COM OU SEM LADRÃO - FORNECIMENTO E I</t>
  </si>
  <si>
    <t>86879</t>
  </si>
  <si>
    <t>001.016.006</t>
  </si>
  <si>
    <t>CURVA CURTA 90 GRAUS, PVC, SERIE NORMAL, ESGOTO PREDIAL, DN 100 MM, JUNTA ELÁSTICA, FORNEC</t>
  </si>
  <si>
    <t>89811</t>
  </si>
  <si>
    <t>001.016.007</t>
  </si>
  <si>
    <t>CURVA CURTA 90 GRAUS, PVC, SERIE NORMAL, ESGOTO PREDIAL, DN 40 MM, JUNTA SOLDÁVEL, FORNECI</t>
  </si>
  <si>
    <t>89728</t>
  </si>
  <si>
    <t>001.016.008</t>
  </si>
  <si>
    <t>JOELHO 45 GRAUS, PVC, SERIE NORMAL, ESGOTO PREDIAL, DN 100 MM, JUNTA ELÁSTICA, FORNECIDO E</t>
  </si>
  <si>
    <t>89746</t>
  </si>
  <si>
    <t>001.016.009</t>
  </si>
  <si>
    <t xml:space="preserve">JOELHO 45 GRAUS, PVC, SERIE NORMAL, ESGOTO PREDIAL, DN 40 MM, JUNTA SOLDÁVEL, FORNECIDO E </t>
  </si>
  <si>
    <t>89726</t>
  </si>
  <si>
    <t>001.016.010</t>
  </si>
  <si>
    <t xml:space="preserve">JOELHO 45 GRAUS, PVC, SERIE NORMAL, ESGOTO PREDIAL, DN 50 MM, JUNTA ELÁSTICA, FORNECIDO E </t>
  </si>
  <si>
    <t>89732</t>
  </si>
  <si>
    <t>001.016.011</t>
  </si>
  <si>
    <t xml:space="preserve">JOELHO 45 GRAUS, PVC, SERIE NORMAL, ESGOTO PREDIAL, DN 75 MM, JUNTA ELÁSTICA, FORNECIDO E </t>
  </si>
  <si>
    <t>89739</t>
  </si>
  <si>
    <t>001.016.012</t>
  </si>
  <si>
    <t>JOELHO 90 GRAUS, PVC, SERIE NORMAL, ESGOTO PREDIAL, DN 100 MM, JUNTA ELÁSTICA, FORNECIDO E</t>
  </si>
  <si>
    <t>89744</t>
  </si>
  <si>
    <t>001.016.013</t>
  </si>
  <si>
    <t xml:space="preserve">JOELHO 90 GRAUS, PVC, SERIE NORMAL, ESGOTO PREDIAL, DN 50 MM, JUNTA ELÁSTICA, FORNECIDO E </t>
  </si>
  <si>
    <t>89731</t>
  </si>
  <si>
    <t>001.016.014</t>
  </si>
  <si>
    <t xml:space="preserve">JOELHO 90 GRAUS, PVC, SERIE NORMAL, ESGOTO PREDIAL, DN 75 MM, JUNTA ELÁSTICA, FORNECIDO E </t>
  </si>
  <si>
    <t>89737</t>
  </si>
  <si>
    <t>001.016.015</t>
  </si>
  <si>
    <t xml:space="preserve">JOELHO 90 GRAUS, PVC, SERIE NORMAL, ESGOTO PREDIAL, DN 40 MM, JUNTA SOLDÁVEL, FORNECIDO E </t>
  </si>
  <si>
    <t>89724</t>
  </si>
  <si>
    <t>001.016.016</t>
  </si>
  <si>
    <t>JUNÇÃO SIMPLES, PVC, SERIE NORMAL, ESGOTO PREDIAL, DN 75 X 75 MM, JUNTA ELÁSTICA, FORNECID</t>
  </si>
  <si>
    <t>89795</t>
  </si>
  <si>
    <t>001.016.017</t>
  </si>
  <si>
    <t>JUNÇÃO SIMPLES, PVC, SERIE NORMAL, ESGOTO PREDIAL, DN 50 X 50 MM, JUNTA ELÁSTICA, FORNECID</t>
  </si>
  <si>
    <t>89785</t>
  </si>
  <si>
    <t>001.016.018</t>
  </si>
  <si>
    <t>JUNÇÃO SIMPLES, PVC, DN 100 X 50 MM, JUNTA ELÁSTICA, FORNECIDO E INSTALADO EM RAMAL DE ENC</t>
  </si>
  <si>
    <t>COMPOSIÇÃO 13</t>
  </si>
  <si>
    <t>001.016.019</t>
  </si>
  <si>
    <t>JUNÇÃO SIMPLES, PVC, DN 75 X 50 MM, JUNTA ELÁSTICA, FORNECIDO E INSTALADO EM RAMAL DE ENCA</t>
  </si>
  <si>
    <t>COMPOSIÇÃO 14</t>
  </si>
  <si>
    <t>001.016.020</t>
  </si>
  <si>
    <t>REDUÇÃO EXCÊNTRICA, PVC, SERIE R, ÁGUA PLUVIAL, DN 75 X 50 MM, JUNTA ELÁSTICA, FORNECIDO E</t>
  </si>
  <si>
    <t>89549</t>
  </si>
  <si>
    <t>001.016.021</t>
  </si>
  <si>
    <t>TUBO PVC, SERIE NORMAL, ESGOTO PREDIAL, DN 100 MM, FORNECIDO E INSTALADO EM RAMAL DE DESCA</t>
  </si>
  <si>
    <t>89714</t>
  </si>
  <si>
    <t>001.016.022</t>
  </si>
  <si>
    <t>TUBO PVC, SERIE NORMAL, ESGOTO PREDIAL, DN 40 MM, FORNECIDO E INSTALADO EM RAMAL DE DESCAR</t>
  </si>
  <si>
    <t>89711</t>
  </si>
  <si>
    <t>001.016.023</t>
  </si>
  <si>
    <t>TUBO PVC, SERIE NORMAL, ESGOTO PREDIAL, DN 50 MM, FORNECIDO E INSTALADO EM RAMAL DE DESCAR</t>
  </si>
  <si>
    <t>89712</t>
  </si>
  <si>
    <t>001.016.024</t>
  </si>
  <si>
    <t>TUBO PVC, SERIE NORMAL, ESGOTO PREDIAL, DN 75 MM, FORNECIDO E INSTALADO EM RAMAL DE DESCAR</t>
  </si>
  <si>
    <t>89713</t>
  </si>
  <si>
    <t>001.016.025</t>
  </si>
  <si>
    <t>TUBO PVC, SERIE NORMAL, ESGOTO PREDIAL, DN 150 MM, FORNECIDO E INSTALADO EM SUBCOLETOR AÉR</t>
  </si>
  <si>
    <t>89849</t>
  </si>
  <si>
    <t>001.016.026</t>
  </si>
  <si>
    <t>TE, PVC, SERIE NORMAL, ESGOTO PREDIAL, DN 50 X 50 MM, JUNTA ELÁSTICA, FORNECIDO E INSTALAD</t>
  </si>
  <si>
    <t>89825</t>
  </si>
  <si>
    <t>001.016.027</t>
  </si>
  <si>
    <t>RALO HEMISFÉRICO EM FERRO FUNDIDO, TIPO ABACAXI 75MM</t>
  </si>
  <si>
    <t>COMPOSIÇÃO 15</t>
  </si>
  <si>
    <t>001.016.028</t>
  </si>
  <si>
    <t>CURVA LONGA 90 GRAUS, PVC, SERIE NORMAL, ESGOTO PREDIAL, DN 100 MM, JUNTA ELÁSTICA, FORNEC</t>
  </si>
  <si>
    <t>89750</t>
  </si>
  <si>
    <t>001.016.029</t>
  </si>
  <si>
    <t>JUNÇÃO SIMPLES, PVC, DN 150 X 100 MM, JUNTA ELÁSTICA, FORNECIDO E INSTALADO EM RAMAL DE EN</t>
  </si>
  <si>
    <t>COMPOSIÇÃO 16</t>
  </si>
  <si>
    <t>001.016.030</t>
  </si>
  <si>
    <t>TERMINAL DE VENTILAÇÃO EM PVC RÍGIDO, DIÂM = 50 MM</t>
  </si>
  <si>
    <t>COMPOSIÇÃO 17</t>
  </si>
  <si>
    <t>001.016.031</t>
  </si>
  <si>
    <t>TANQUE SÉPTICO CIRCULAR, EM CONCRETO PRÉ-MOLDADO, DIÂMETRO INTERNO = 1,40 M, ALTURA INTERN</t>
  </si>
  <si>
    <t>98053</t>
  </si>
  <si>
    <t>001.016.032</t>
  </si>
  <si>
    <t>SUMIDOURO CIRCULAR, EM CONCRETO PRÉ-MOLDADO, DIÂMETRO INTERNO = 1,88 M, ALTURA INTERNA = 2</t>
  </si>
  <si>
    <t>98062</t>
  </si>
  <si>
    <t>001.017</t>
  </si>
  <si>
    <t>001.017.001</t>
  </si>
  <si>
    <t>BANCADA EM GRANITO CINZA ANDORINHA, E=2CM</t>
  </si>
  <si>
    <t>COMPOSIÇÃO 18</t>
  </si>
  <si>
    <t>001.017.002</t>
  </si>
  <si>
    <t>TORNEIRA CROMADA LONGA, DE PAREDE, 1/2" OU 3/4", PARA PIA DE COZINHA, PADRÃO POPULAR - FOR</t>
  </si>
  <si>
    <t>86911</t>
  </si>
  <si>
    <t>001.017.003</t>
  </si>
  <si>
    <t>VASO SANITÁRIO SIFONADO COM CAIXA ACOPLADA LOUÇA BRANCA, INCLUSO ENGATE FLEXÍVEL EM PLÁSTI</t>
  </si>
  <si>
    <t>86931</t>
  </si>
  <si>
    <t>001.017.004</t>
  </si>
  <si>
    <t>VASO SANITARIO SIFONADO CONVENCIONAL PARA PCD SEM FURO FRONTAL COM LOUÇA BRANCA SEM ASSENT</t>
  </si>
  <si>
    <t>95472</t>
  </si>
  <si>
    <t>001.017.005</t>
  </si>
  <si>
    <t>MICTÓRIO SIFONADO LOUÇA BRANCA ? PADRÃO MÉDIO ? FORNECIMENTO E INSTALAÇÃO. AF_01/2020</t>
  </si>
  <si>
    <t>100858</t>
  </si>
  <si>
    <t>001.017.006</t>
  </si>
  <si>
    <t>TORNEIRA DE JARDIM 3/4'', FORNECIMENTO E INSTALAÇÃO</t>
  </si>
  <si>
    <t>COMPOSIÇÃO 19</t>
  </si>
  <si>
    <t>001.017.007</t>
  </si>
  <si>
    <t>DUCHA HIGIÊNICA PLÁSTICA COM REGISTRO METÁLICO</t>
  </si>
  <si>
    <t>COMPOSIÇÃO 20</t>
  </si>
  <si>
    <t>001.017.008</t>
  </si>
  <si>
    <t>LAVATÓRIO LOUÇA BRANCA SUSPENSO, 29,5 X 39CM OU EQUIVALENTE, PADRÃO POPULAR, INCLUSO SIFÃO</t>
  </si>
  <si>
    <t>86943</t>
  </si>
  <si>
    <t>001.017.009</t>
  </si>
  <si>
    <t>LAVATÓRIO LOUÇA BRANCA DE CANTO SUSPENSO, PADRÃO POPULAR, INCLUSO SIFÃO TIPO GARRAFA EM PV</t>
  </si>
  <si>
    <t>COMPOSIÇÃO 21</t>
  </si>
  <si>
    <t>001.017.010</t>
  </si>
  <si>
    <t>CUBA DE EMBUTIR DE AÇO INOXIDÁVEL MÉDIA - FORNECIMENTO E INSTALAÇÃO. AF_12/2013</t>
  </si>
  <si>
    <t>86900</t>
  </si>
  <si>
    <t>001.017.011</t>
  </si>
  <si>
    <t>BARRA DE APOIO RETA, EM ACO INOX POLIDO, COMPRIMENTO 40 CM,  FIXADA NA PAREDE - FORNECIMEN</t>
  </si>
  <si>
    <t>COMPOSIÇÃO 22</t>
  </si>
  <si>
    <t>001.017.012</t>
  </si>
  <si>
    <t>BARRA DE APOIO RETA, EM ACO INOX POLIDO, COMPRIMENTO 70 CM,  FIXADA NA PAREDE - FORNECIMEN</t>
  </si>
  <si>
    <t>100867</t>
  </si>
  <si>
    <t>001.017.013</t>
  </si>
  <si>
    <t>BARRA DE APOIO RETA, EM ACO INOX POLIDO, COMPRIMENTO 80 CM,  FIXADA NA PAREDE - FORNECIMEN</t>
  </si>
  <si>
    <t>100868</t>
  </si>
  <si>
    <t>001.018</t>
  </si>
  <si>
    <t>001.018.001</t>
  </si>
  <si>
    <t>ABRAÇADEIRA PVC TIPO "D" DE 3/4''</t>
  </si>
  <si>
    <t>COMPOSIÇÃO 23</t>
  </si>
  <si>
    <t>001.018.002</t>
  </si>
  <si>
    <t>ARRUELA DE VEDAÇÃO 1/4"</t>
  </si>
  <si>
    <t>COMPOSIÇÃO 24</t>
  </si>
  <si>
    <t>001.018.003</t>
  </si>
  <si>
    <t>FORNECIMENTO E ASSENTAMENTO DE BARRA CHATA DE ALUMÍNIO 7/8" X 1/4"</t>
  </si>
  <si>
    <t>COMPOSIÇÃO 25</t>
  </si>
  <si>
    <t>001.018.004</t>
  </si>
  <si>
    <t>FIXAÇÃO UTILIZANDO BUCHA DE NYLON S6</t>
  </si>
  <si>
    <t>COMPOSIÇÃO 26</t>
  </si>
  <si>
    <t>001.018.005</t>
  </si>
  <si>
    <t>FIXAÇÃO UTILIZANDO BUCHA DE NYLON S8</t>
  </si>
  <si>
    <t>COMPOSIÇÃO 27</t>
  </si>
  <si>
    <t>001.018.006</t>
  </si>
  <si>
    <t>CORDOALHA DE COBRE NU 35 MM², NÃO ENTERRADA, COM ISOLADOR - FORNECIMENTO E INSTALAÇÃO. AF_</t>
  </si>
  <si>
    <t>96973</t>
  </si>
  <si>
    <t>001.018.007</t>
  </si>
  <si>
    <t>CAIXA DE INSPEÇÃO PARA ATERRAMENTO, CIRCULAR, EM POLIETILENO, DIÂMETRO INTERNO = 0,3 M. AF</t>
  </si>
  <si>
    <t>98111</t>
  </si>
  <si>
    <t>001.018.008</t>
  </si>
  <si>
    <t>CAIXA DE INSPEÇÃO SUSPENSA PARA ATERRAMENTO COM TAMPA</t>
  </si>
  <si>
    <t>COMPOSIÇÃO 28</t>
  </si>
  <si>
    <t>001.018.009</t>
  </si>
  <si>
    <t>CONECTOR DE MEDIÇÃO EM BRONZE C/4 PARAFUSOS P/CABOS DE COBRE DE ATÉ 50 MM2</t>
  </si>
  <si>
    <t>COMPOSIÇÃO 29</t>
  </si>
  <si>
    <t>001.018.010</t>
  </si>
  <si>
    <t>CURVA HORIZONTAL 90º BARRA CHATA DE ALUMÍNIO 7/8" X 1/8"</t>
  </si>
  <si>
    <t>COMPOSIÇÃO 30</t>
  </si>
  <si>
    <t>001.018.011</t>
  </si>
  <si>
    <t>CURVA VERTICAL 90º BARRA CHATA DE ALUMÍNIO 7/8" X 1/8"</t>
  </si>
  <si>
    <t>COMPOSIÇÃO 31</t>
  </si>
  <si>
    <t>001.018.012</t>
  </si>
  <si>
    <t>ELETRODUTO RÍGIDO ROSCÁVEL, PVC, DN 25 MM (3/4"), PARA CIRCUITOS TERMINAIS, INSTALADO EM P</t>
  </si>
  <si>
    <t>91871</t>
  </si>
  <si>
    <t>001.018.013</t>
  </si>
  <si>
    <t>HASTE DE ATERRAMENTO 5/8  PARA SPDA - FORNECIMENTO E INSTALAÇÃO. AF_12/2017</t>
  </si>
  <si>
    <t>96985</t>
  </si>
  <si>
    <t>001.018.014</t>
  </si>
  <si>
    <t>MINICAPTOR DE ALUMÍNIO 7/8" X 1/8" X 3000 MM, FIXAÇÃO HORIZONTAL</t>
  </si>
  <si>
    <t>COMPOSIÇÃO 32</t>
  </si>
  <si>
    <t>001.018.015</t>
  </si>
  <si>
    <t>PARAFUSO INOX AUTOPERFURANTE SEXTAVADO 12X1" - FORNECIMENTO E INSTALAÇÃO</t>
  </si>
  <si>
    <t>COMPOSIÇÃO 33</t>
  </si>
  <si>
    <t>001.018.016</t>
  </si>
  <si>
    <t>PARAFUSO INOX ROSCA SOBERBA 4.2X32 MM - FORNECIMENTO E INSTALAÇÃO</t>
  </si>
  <si>
    <t>COMPOSIÇÃO 34</t>
  </si>
  <si>
    <t>001.018.017</t>
  </si>
  <si>
    <t>PARAFUSO MÁQUINA CABEÇA CHATA INOX 1/4X1" - FORNECIMENTO E INSTALAÇÃO</t>
  </si>
  <si>
    <t>COMPOSIÇÃO 35</t>
  </si>
  <si>
    <t>001.018.018</t>
  </si>
  <si>
    <t>PARAFUSO MÁQUINA CABEÇA CHATA INOX 6X50 - FORNECIMENTO E INSTALAÇÃO</t>
  </si>
  <si>
    <t>COMPOSIÇÃO 36</t>
  </si>
  <si>
    <t>001.018.019</t>
  </si>
  <si>
    <t>PARAFUSO MÁQUINA SEXTAVADO INOX 1/4X1" - FORNECIMENTO E INSTALAÇÃO</t>
  </si>
  <si>
    <t>COMPOSIÇÃO 37</t>
  </si>
  <si>
    <t>001.018.020</t>
  </si>
  <si>
    <t>PARAFUSO CABEÇA CHATA 45X40 - FORNECIMENTO E INSTALAÇÃO</t>
  </si>
  <si>
    <t>COMPOSIÇÃO 38</t>
  </si>
  <si>
    <t>001.018.021</t>
  </si>
  <si>
    <t>PORCA SEXTAVADA INOX 1/4" - FORNECIMENTO E INSTALAÇÃO</t>
  </si>
  <si>
    <t>COMPOSIÇÃO 39</t>
  </si>
  <si>
    <t>001.018.022</t>
  </si>
  <si>
    <t>SELANTE EM POLIURETANO FLEXÍVEL - FORNECIMENTO E INSTALAÇÃO</t>
  </si>
  <si>
    <t>COMPOSIÇÃO 40</t>
  </si>
  <si>
    <t>001.019</t>
  </si>
  <si>
    <t>001.019.001</t>
  </si>
  <si>
    <t>LUMINÁRIA DE EMERGÊNCIA, COM 30 LÂMPADAS LED DE 2 W, SEM REATOR - FORNECIMENTO E INSTALAÇÃ</t>
  </si>
  <si>
    <t>97599</t>
  </si>
  <si>
    <t>001.019.002</t>
  </si>
  <si>
    <t>EXTINTOR DE INCÊNDIO PORTÁTIL COM CARGA DE PQS DE 4 KG, CLASSE BC - FORNECIMENTO E INSTALA</t>
  </si>
  <si>
    <t>101908</t>
  </si>
  <si>
    <t>001.019.003</t>
  </si>
  <si>
    <t>PLACA DE SINALIZAÇÃO SAÍDA DE EMERGÊNCIA, FOTOLUMINESCENTE, 316X158 MM, EM PVC *2* MM ANTI</t>
  </si>
  <si>
    <t>COMPOSIÇÃO 41</t>
  </si>
  <si>
    <t>001.019.004</t>
  </si>
  <si>
    <t xml:space="preserve">PLACA DE SINALIZACAO DO EXTINTOR, FOTOLUMINESCENTE, 224X224 MM, EM PVC *2* MM ANTI-CHAMAS </t>
  </si>
  <si>
    <t>COMPOSIÇÃO 42</t>
  </si>
  <si>
    <t>001.019.005</t>
  </si>
  <si>
    <t>PLACA DE SINALIZACAO DE SEGURANCA CONTRA INCENDIO, FOTOLUMINESCENTE, 300X400 MM, EM PVC *2</t>
  </si>
  <si>
    <t>COMPOSIÇÃO 43</t>
  </si>
  <si>
    <t>001.019.006</t>
  </si>
  <si>
    <t>PINTURA ACRILICA PARA SINALIZAÇÃO HORIZONTAL EM PISO CIMENTADO</t>
  </si>
  <si>
    <t>84665</t>
  </si>
  <si>
    <t>001.020</t>
  </si>
  <si>
    <t>001.020.001</t>
  </si>
  <si>
    <t>LIMPEZA DE PISO CERÂMICO OU PORCELANATO COM PANO ÚMIDO. AF_04/2019</t>
  </si>
  <si>
    <t>99803</t>
  </si>
  <si>
    <t>001.020.002</t>
  </si>
  <si>
    <t>LIMPEZA DE REVESTIMENTO CERÂMICO EM PAREDE COM PANO ÚMIDO AF_04/2019</t>
  </si>
  <si>
    <t>99806</t>
  </si>
  <si>
    <t>001.020.003</t>
  </si>
  <si>
    <t>LIMPEZA DE SUPERFÍCIE COM JATO DE ALTA PRESSÃO. AF_04/2019</t>
  </si>
  <si>
    <t>99814</t>
  </si>
  <si>
    <t>LIMPEZA E ARREMATES FINAIS</t>
  </si>
  <si>
    <t>RESUMO DO ORÇAMENTO</t>
  </si>
  <si>
    <t>OBRA:</t>
  </si>
  <si>
    <t>OBRA DO SENAR NOVA CANAÃ DO NORTE</t>
  </si>
  <si>
    <t>REF.:</t>
  </si>
  <si>
    <t>ENDEREÇO:</t>
  </si>
  <si>
    <t>AV. SÃO PAULO ESQ. COM AV. GOVERNADOR DANTE DE OLIVEIRA, N06, Q62</t>
  </si>
  <si>
    <t>MUNICÍPIO:</t>
  </si>
  <si>
    <t>NOVA CANAÃ DO NORTE - MT</t>
  </si>
  <si>
    <t>BDI:</t>
  </si>
  <si>
    <t>ASSUNTO:</t>
  </si>
  <si>
    <t>OBRA NOVA</t>
  </si>
  <si>
    <t>ITEM</t>
  </si>
  <si>
    <t>DESCRIÇÃO DO SERVIÇO</t>
  </si>
  <si>
    <t>VL. PARCIAL
(R$)</t>
  </si>
  <si>
    <t>TOTAL</t>
  </si>
  <si>
    <t>20.0</t>
  </si>
  <si>
    <t>COMPOSIÇÕES</t>
  </si>
  <si>
    <t>M2</t>
  </si>
  <si>
    <t>REF.: (00051/ORSE - Placa de obra em chapa aço galvanizado, instalada)</t>
  </si>
  <si>
    <t>CÓDIGO</t>
  </si>
  <si>
    <t>COMPOSIÇÃO/MÃO DE OBRA/INSUMO</t>
  </si>
  <si>
    <t>UND</t>
  </si>
  <si>
    <t>QUANT.</t>
  </si>
  <si>
    <t>VL. UNIT.</t>
  </si>
  <si>
    <t>VL. TOTAL</t>
  </si>
  <si>
    <t>PLACA DE OBRA (PARA CONSTRUCAO CIVIL) EM CHAPA GALVANIZADA *N. 22*, ADESIVADA, DE *2,0 X 1,125* M</t>
  </si>
  <si>
    <t>SARRAFO NAO APARELHADO 2,5 X 5 CM, EM MACARANDUBA, ANGELIM OU EQUIVALENTE DA REGIAO -  BRUTA</t>
  </si>
  <si>
    <t>MADEIRA SERRADA EM PINUS, MISTA OU EQUIVALENTE DA REGIAO - BRUTA</t>
  </si>
  <si>
    <t>PREGO DE ACO POLIDO COM CABECA 18 X 30 (2 3/4 X 10)</t>
  </si>
  <si>
    <t>CARPINTEIRO DE FORMAS COM ENCARGOS COMPLEMENTARES</t>
  </si>
  <si>
    <t>SERVENTE COM ENCARGOS COMPLEMENTARES</t>
  </si>
  <si>
    <t>CUSTO DIRETO</t>
  </si>
  <si>
    <t>CONCRETAGEM DE VIGAS E LAJES, FCK=25 MPA, PARA LAJES PREMOLDADAS COM USO DE BOMBA EM EDIFICAÇÃO COM ÁREA MÉDIA DE LAJES MENOR OU IGUAL A 20 M² - LANÇAMENTO, ADENSAMENTO E ACABAMENTO)</t>
  </si>
  <si>
    <t>REF.: (92729/SINAPI - CONCRETAGEM DE VIGAS E LAJES, FCK=20 MPA, PARA LAJES PREMOLDADAS COM USO DE BOMBA EM EDIFICAÇÃO COM ÁREA MÉDIA DE LAJES MENOR OU IGUAL A 20 M² - LANÇAMENTO, ADENSAMENTO E ACABAMENTO. AF_12/2015)</t>
  </si>
  <si>
    <t>CONCRETO USINADO BOMBEAVEL, CLASSE DE RESISTENCIA C20, COM BRITA 0 E 1, SLUMP = 100 +/- 20 MM, EXCLUI SERVICO DE BOMBEAMENTO (NBR 8953)</t>
  </si>
  <si>
    <t>PEDREIRO COM ENCARGOS COMPLEMENTARES</t>
  </si>
  <si>
    <t>VIBRADOR DE IMERSÃO, DIÂMETRO DE PONTEIRA 45MM, MOTOR ELÉTRICO TRIFÁSICO POTÊNCIA DE 2 CV - CHP DIURNO. AF_06/2015</t>
  </si>
  <si>
    <t>CHP</t>
  </si>
  <si>
    <t>VIBRADOR DE IMERSÃO, DIÂMETRO DE PONTEIRA 45MM, MOTOR ELÉTRICO TRIFÁSICO POTÊNCIA DE 2 CV - CHI DIURNO. AF_06/2015</t>
  </si>
  <si>
    <t>CHI</t>
  </si>
  <si>
    <t>(REF.: 04458/ORSE -  Divisória em granito cinza andorinha para mictórios, polido, e=2cm, inclusive fixação - Rev 02)</t>
  </si>
  <si>
    <t xml:space="preserve">DIVISORIA EM GRANITO, COM DUAS FACES POLIDAS, TIPO ANDORINHA/ QUARTZ/ CASTELO/ CORUMBA OU OUTROS EQUIVALENTES DA REGIAO, E=  *3,0* CM                          </t>
  </si>
  <si>
    <t xml:space="preserve">PORTA DE CORRER DE ALUMÍNIO, COM QUATRO FOLHAS PARA VIDRO, INCLUSO VIDRO LISO INCOLOR, FECHADURA E PUXADOR, SEM ALIZAR. </t>
  </si>
  <si>
    <t>REF.: (100702/SINAPI - PORTA DE CORRER DE ALUMÍNIO, COM DUAS FOLHAS PARA VIDRO, INCLUSO VIDRO LISO INCOLOR, FECHADURA E PUXADOR, SEM ALIZAR. AF_12/2019)</t>
  </si>
  <si>
    <t>SELANTE ELASTICO MONOCOMPONENTE A BASE DE POLIURETANO (PU) PARA JUNTAS DIVERSAS</t>
  </si>
  <si>
    <t>310ML</t>
  </si>
  <si>
    <t>Coeficiente considerado o dobro da porta com 2 folhas de correr.</t>
  </si>
  <si>
    <t>PORTA DE CORRER EM ALUMINIO, DUAS FOLHAS MOVEIS COM VIDRO, FECHADURA E PUXADOR EMBUTIDO, ACABAMENTO ANODIZADO NATURAL, SEM GUARNICAO/ALIZAR/VISTA</t>
  </si>
  <si>
    <t>BUCHA DE NYLON SEM ABA S10, COM PARAFUSO DE 6,10 X 65 MM EM ACO ZINCADO COM ROSCA SOBERBA, CABECA CHATA E FENDA PHILLIPS</t>
  </si>
  <si>
    <t>GUARNICAO/MOLDURA DE ACABAMENTO PARA ESQUADRIA DE ALUMINIO ANODIZADO NATURAL, PARA 1 FACE</t>
  </si>
  <si>
    <t>PORTA EM MADEIRA ALMOFADADA, 0,90 X 2,10 M, PARA SANITÁRIO DE DEFICIENTE FÍSICO (INCLUSIVE FERRAGENS, FECHADURA, SUPORTE E CHAPA DE ALUMÍNIO E=1MM, EXCLUSIVE BATENTE)</t>
  </si>
  <si>
    <t>REF.: (09809/ORSE - Porta em madeira almofadada (muiracatiara), 0.90 x 2.10 m, para sanitário de deficiente físico (inclusive ferragens, fechadura, suporte e chapa de alumínio e=1mm, exclusive batente) - Rev 01)</t>
  </si>
  <si>
    <t>DOBRADICA EM ACO/FERRO, 3" X 2 1/2", E= 1,9 A 2 MM, SEM ANEL,  CROMADO OU ZINCADO, TAMPA BOLA, COM PARAFUSOS</t>
  </si>
  <si>
    <t>FECHADURA ROSETA REDONDA PARA PORTA DE BANHEIRO, EM ACO INOX (MAQUINA, TESTA E CONTRA-TESTA) E EM ZAMAC (MACANETA, LINGUETA E TRINCOS) COM ACABAMENTO CROMADO, MAQUINA DE 40 MM, INCLUINDO CHAVE TIPO TRANQUETA</t>
  </si>
  <si>
    <t>CJ</t>
  </si>
  <si>
    <t>PORTA DE ABRIR / GIRO, DE MADEIRA FOLHA MEDIA (NBR 15930) DE 900 X 2100 MM, DE 35 MM A 40 MM DE ESPESSURA, NUCLEO SEMI-SOLIDO (SARRAFEADO), CAPA LISA EM HDF, ACABAMENTO EM LAMINADO NATURAL PARA VERNIZ</t>
  </si>
  <si>
    <t>COTAÇÃO</t>
  </si>
  <si>
    <t>BARRA DE APOIO, RETA, FIXA, 40 CM</t>
  </si>
  <si>
    <t>PLACA DE PROTEÇÃO PARA PORTA 90 CM</t>
  </si>
  <si>
    <t>AREIA MEDIA - POSTO JAZIDA/FORNECEDOR (RETIRADO NA JAZIDA, SEM TRANSPORTE)</t>
  </si>
  <si>
    <t>CIMENTO PORTLAND COMPOSTO CP II-32</t>
  </si>
  <si>
    <t>QUADRO DE COTAÇÕES - BARRA DE APOIO, RETA, FIXA, 40 CM</t>
  </si>
  <si>
    <t>DATA</t>
  </si>
  <si>
    <t>FORNECEDOR</t>
  </si>
  <si>
    <t>FONE</t>
  </si>
  <si>
    <t>CNPJ</t>
  </si>
  <si>
    <t>VALOR UNIT.</t>
  </si>
  <si>
    <t>MADEIRA MADEIRA</t>
  </si>
  <si>
    <t>0800 080 00099</t>
  </si>
  <si>
    <t>10.490.181/0001-35</t>
  </si>
  <si>
    <t>96,39 + Frete (48,40)</t>
  </si>
  <si>
    <t>https://www.madeiramadeira.com.br/barra-para-porta-de-banheiro-pne-em-aco-inox-barracerta-2644490.html</t>
  </si>
  <si>
    <t>CERTIVA</t>
  </si>
  <si>
    <t>(19) 3328-2080</t>
  </si>
  <si>
    <t>34.764.945/0001-00</t>
  </si>
  <si>
    <t>73,94 + Frete (34,44)</t>
  </si>
  <si>
    <t>https://www.certiva.com.br/barra-apoio-para-banheiro-reta-em-aluminio-40cm-com-canopla</t>
  </si>
  <si>
    <t>BARRA CERTA</t>
  </si>
  <si>
    <t>(11) 2039-5990</t>
  </si>
  <si>
    <t>51.964.039/0001-60</t>
  </si>
  <si>
    <t>97,01 + Frente (31,45)</t>
  </si>
  <si>
    <t>https://barracerta.com.br/produto/barra-de-apoio-para-porta-de-banheiro-pne/</t>
  </si>
  <si>
    <t>VALOR ATACADO MEDIANA</t>
  </si>
  <si>
    <t>QUADRO DE COTAÇÕES - PLACA DE PROTEÇÃO PARA PORTA 90 CM</t>
  </si>
  <si>
    <t>113,90 + Frete (90,80)</t>
  </si>
  <si>
    <t>https://www.certiva.com.br/placa-de-protecao-ou-chapa-de-impacto-para-porta-de-90cm-11153</t>
  </si>
  <si>
    <t>SOLUCENTE</t>
  </si>
  <si>
    <t>(19) 3318-3040</t>
  </si>
  <si>
    <t>10.811.754/0001-85</t>
  </si>
  <si>
    <t>178,53+ Frete (158,28)</t>
  </si>
  <si>
    <t>https://torneiraeletronica.com.br/produto/placa-de-protecao-ou-chapa-de-impacto-para-porta-53-020/159436</t>
  </si>
  <si>
    <t>https://barracerta.com.br/produto/chapa-de-protecao-de-porta-em-aco-inox/?attribute_pa_tamanho=100cm</t>
  </si>
  <si>
    <t>PORTA DE FERRO DE ABRIR, C/ GRADIL EM BARRA CHATA 3/4" X 1/8", INCLUSIVE REQUADRO, FERROLHO E DOBRADIÇAS E FECHADURA, CONFORME DESENHO</t>
  </si>
  <si>
    <t>REF.: (12104/ORSE - Porta de ferro de abrir, c/ gradil em barra chata 3/4" x 1/8", inclusive requadro, ferrolho e dobradiças e fechadura, conforme desenho)</t>
  </si>
  <si>
    <t>PORTAO DE ABRIR EM GRADIL DE METALON REDONDO DE 3/4"  VERTICAL, COM REQUADRO, ACABAMENTO NATURAL - COMPLETO</t>
  </si>
  <si>
    <t xml:space="preserve">M2    </t>
  </si>
  <si>
    <t>SERRALHEIRO COM ENCARGOS COMPLEMENTARES</t>
  </si>
  <si>
    <t>ARGAMASSA TRAÇO 1:0,5:4,5 (EM VOLUME DE CIMENTO, CAL E AREIA MÉDIA ÚMIDA) PARA ASSENTAMENTO DE ALVENARIA, PREPARO MANUAL. AF_08/2019</t>
  </si>
  <si>
    <t>FECHADURA DE EMBUTIR COM CILINDRO, EXTERNA, COMPLETA, ACABAMENTO PADRÃO MÉDIO, INCLUSO EXECUÇÃO DE FURO - FORNECIMENTO E INSTALAÇÃO. AF_12/2019</t>
  </si>
  <si>
    <t>REF.: (9072/ORSE - Portão em ferro, em gradil metálico, padrão belgo ou equivalente, de correr</t>
  </si>
  <si>
    <t>PORTAO DE CORRER EM GRADIL FIXO DE BARRA DE FERRO CHATA DE 3 X 1/4" NA VERTICAL, SEM REQUADRO, ACABAMENTO NATURAL, COM TRILHOS E ROLDANAS</t>
  </si>
  <si>
    <t>ROLDANA CONCAVA DUPLA, 4 RODAS, EM ZAMAC COM CHAPA DE LATAO, ROLAMENTOS EM ACO, PARA PORTAS E JANELAS DE CORRER</t>
  </si>
  <si>
    <t xml:space="preserve">UN    </t>
  </si>
  <si>
    <t>REF.: (96113/SINAPI - FORRO EM PLACAS DE GESSO, PARA AMBIENTES COMERCIAIS. AF_05/2017_P)</t>
  </si>
  <si>
    <t>ARAME GALVANIZADO 18 BWG, D = 1,24MM (0,009 KG/M)</t>
  </si>
  <si>
    <t>GESSO EM PO PARA REVESTIMENTOS/MOLDURAS/SANCAS E USO GERAL</t>
  </si>
  <si>
    <t>PLACA / CHAPA DE GESSO ACARTONADO, RESISTENTE A UMIDADE (RU), COR VERDE, E = 12,5 MM, 1200 X 1800 MM (L X C)</t>
  </si>
  <si>
    <t>SISAL EM FIBRA</t>
  </si>
  <si>
    <t>PARAFUSO ZINCADO, AUTOBROCANTE, FLANGEADO, 4,2 MM X 19 MM</t>
  </si>
  <si>
    <t>CENTO</t>
  </si>
  <si>
    <t>GESSEIRO COM ENCARGOS COMPLEMENTARES</t>
  </si>
  <si>
    <t>PEITORIL EM MÁRMORE CINZA ANDORINHA, LARGURA DE 15CM, ASSENTADO COM ARGAMASSA TRACO 1:4 (CIMENTO E AREIA MEDIA), PREPARO MANUAL DA ARGAMASSA</t>
  </si>
  <si>
    <t>REF.: (101965/SINAPI - PEITORIL LINEAR EM GRANITO OU MÁRMORE, L = 15CM, COMPRIMENTO DE ATÉ 2M, ASSENTADO COM ARGAMASSA 1:6 COM ADITIVO. AF_11/2020)</t>
  </si>
  <si>
    <t>SOLEIRA EM GRANITO, POLIDO, TIPO ANDORINHA/ QUARTZ/ CASTELO/ CORUMBA OU OUTROS EQUIVALENTES DA REGIAO, L= *15* CM, E=  *2,0* CM</t>
  </si>
  <si>
    <t>ARGAMASSA TRAÇO 1:6 (EM VOLUME DE CIMENTO E AREIA MÉDIA ÚMIDA) COM ADIÇÃO DE PLASTIFICANTE PARA EMBOÇO/MASSA ÚNICA/ASSENTAMENTO DE ALVENARIA DE VEDAÇÃO, PREPARO MECÂNICO COM BETONEIRA 400 L. AF_08/2019</t>
  </si>
  <si>
    <t>0,0060000</t>
  </si>
  <si>
    <t>MARMORISTA/GRANITEIRO COM ENCARGOS COMPLEMENTARES</t>
  </si>
  <si>
    <t>0,4190000</t>
  </si>
  <si>
    <t>0,2090000</t>
  </si>
  <si>
    <t>SERRA CIRCULAR DE BANCADA COM MOTOR ELÉTRICO POTÊNCIA DE 5HP, COM COIFA PARA DISCO 10" - CHP DIURNO. AF_08/2015</t>
  </si>
  <si>
    <t>0,0210000</t>
  </si>
  <si>
    <t>SERRA CIRCULAR DE BANCADA COM MOTOR ELÉTRICO POTÊNCIA DE 5HP, COM COIFA PARA DISCO 10" - CHI DIURNO. AF_08/2015</t>
  </si>
  <si>
    <t>0,3980000</t>
  </si>
  <si>
    <t>REF.: (09969/ORSE - Disjuntor tetrapolar DR 125 A, tipo AC, corrente nominal residual 30mA, ref.: Siemens 5SM3-3450 ou similar)</t>
  </si>
  <si>
    <t>ELETRICISTA COM ENCARGOS COMPLEMENTARES</t>
  </si>
  <si>
    <t>AUXILIAR DE ELETRICISTA COM ENCARGOS COMPLEMENTARES</t>
  </si>
  <si>
    <t>DISPOSITIVO DR, 4 POLOS, SENSIBILIDADE DE 30 MA, CORRENTE DE 63 A, TIPO AC</t>
  </si>
  <si>
    <t>UM</t>
  </si>
  <si>
    <t>REF.: (12870/ORSE - Refletor TR Led, corpo em alumínio, vidro temperado, potência 30W, bivolt, temp.cor 3000K/6000K, IP-65, da Taschibra ou similar)</t>
  </si>
  <si>
    <t>LUMINARIA LED REFLETOR RETANGULAR BIVOLT, LUZ BRANCA, 30 W</t>
  </si>
  <si>
    <t>REF.: (01695/ORSE - Caixa sifonada quadrada, com sete entradas e uma saída, d= 150x150mm, ref.25, acabamento branco, marca Akros ou similar)</t>
  </si>
  <si>
    <t>ENCANADOR OU BOMBEIRO HIDRÁULICO COM ENCARGOS COMPLEMENTARES</t>
  </si>
  <si>
    <t>AUXILIAR DE ENCANADOR OU BOMBEIRO HIDRÁULICO COM ENCARGOS COMPLEMENTARES</t>
  </si>
  <si>
    <t>JUNÇÃO SIMPLES, PVC, DN 100 X 50 MM, JUNTA ELÁSTICA, FORNECIDO E INSTALADO EM RAMAL DE ENCAMINHAMENTO</t>
  </si>
  <si>
    <t>REF.: (89569/SINAPI - JUNÇÃO SIMPLES, PVC, SERIE R, ÁGUA PLUVIAL, DN 100 X 75 MM, JUNTA ELÁSTICA, FORNECIDO E INSTALADO EM RAMAL DE ENCAMINHAMENTO. AF_12/2014)</t>
  </si>
  <si>
    <t xml:space="preserve">ANEL BORRACHA PARA TUBO ESGOTO PREDIAL DN 50 MM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</si>
  <si>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ANEL BORRACHA PARA TUBO ESGOTO PREDIAL, DN 100 MM (NBR 5688)</t>
  </si>
  <si>
    <t>PASTA LUBRIFICANTE PARA TUBOS E CONEXOES COM JUNTA ELASTICA (USO EM PVC, ACO, POLIETILENO E OUTROS) ( DE *400* G)</t>
  </si>
  <si>
    <t xml:space="preserve">JUNCAO SIMPLES, PVC, DN 100 X 50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</si>
  <si>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JUNÇÃO SIMPLES, PVC, DN 75 X 50 MM, JUNTA ELÁSTICA, FORNECIDO E INSTALADO EM RAMAL DE ENCAMINHAMENTO</t>
  </si>
  <si>
    <t>JUNCAO SIMPLES, PVC, DN 75 X 50 MM, SERIE NORMAL PARA ESGOTO PREDIAL</t>
  </si>
  <si>
    <t>REF.: (09752/ORSE - Ralo hemisférico em ferro fundido, tipo abacaxi 75mm)</t>
  </si>
  <si>
    <t>RALO FOFO SEMIESFERICO, 75 MM, PARA LAJES/ CALHAS</t>
  </si>
  <si>
    <t>JUNÇÃO SIMPLES, PVC, DN 150 X 100 MM, JUNTA ELÁSTICA, FORNECIDO E INSTALADO EM RAMAL DE ENCAMINHAMENTO</t>
  </si>
  <si>
    <t>JUNCAO SIMPLES, PVC SERIE R, DN 150 X 100 MM, PARA ESGOTO OU AGUAS PLUVIAIS PREDIAIS</t>
  </si>
  <si>
    <t>REF.: (01666/ORSE - TERMINAL DE VENTILAÇÃO EM PVC RÍGIDO C/ ANÉIS, PARA ESGOTO PRIMÁRIO, DIÂM = 50 MM)</t>
  </si>
  <si>
    <t>TERMINAL DE VENTILAÇÃO PVC RIGIDO JE</t>
  </si>
  <si>
    <t>REF.: (10759/ORSE - Bancada em granito cinza andorinha, e=2cm)</t>
  </si>
  <si>
    <t xml:space="preserve">BANCADA/TAMPO LISO (SEM CUBA) EM MARMORE SINTETICO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</si>
  <si>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CANTONEIRA (ABAS IGUAIS) EM FERRO GALVANIZADO, 25,4 MM X 3,17 MM (L X E), 1,27KG/M</t>
  </si>
  <si>
    <t>AJUDANTE DE PEDREIRO COM ENCARGOS COMPLEMENTARES</t>
  </si>
  <si>
    <t>REF.: (08236/ORSE - Torneira cromada para tanque/jardim,1/2'', ref.1153, linha Misty, Fabrimar ou similar)</t>
  </si>
  <si>
    <t>FITA VEDA ROSCA 18 MM</t>
  </si>
  <si>
    <t xml:space="preserve">ENCANADOR OU BOMBEIRO HIDRÁULICO </t>
  </si>
  <si>
    <t>SERVENTE DE OBRAS</t>
  </si>
  <si>
    <t>TORNEIRA METAL AMARELO COM BICO PARA JARDIM, PADRÃO POPULAR, 1/2'' OU 3/4'' (REF1128)</t>
  </si>
  <si>
    <t>REF.: (08211/ORSE - Ducha higiênica com registro, linha aspen, ref. 1984 C35 da DECA ou similar)</t>
  </si>
  <si>
    <t xml:space="preserve">FITA VEDA ROSCA EM ROLOS DE 18 MM X 10 M (L X C)              </t>
  </si>
  <si>
    <t xml:space="preserve">DUCHA HIGIENICA PLASTICA COM REGISTRO METALICO 1/2 "            </t>
  </si>
  <si>
    <t>LAVATÓRIO LOUÇA BRANCA DE CANTO SUSPENSO, PADRÃO POPULAR, INCLUSO SIFÃO TIPO GARRAFA EM PVC, VÁLVULA E ENGATE FLEXÍVEL 30CM EM PLÁSTICO E TORNEIRA CROMADA DE MESA, PADRÃO POPULAR - FORNECIMENTO E INSTALAÇÃO.</t>
  </si>
  <si>
    <t>REF.: (86942/SINAPI - LAVATÓRIO LOUÇA BRANCA SUSPENSO, 29,5 X 39CM OU EQUIVALENTE, PADRÃO POPULAR, INCLUSO SIFÃO TIPO GARRAFA EM PVC, VÁLVULA E ENGATE FLEXÍVEL 30CM EM PLÁSTICO E TORNEIRA CROMADA DE MESA, PADRÃO POPULAR - FORNECIMENTO E INSTALAÇÃO. AF_12/2013)</t>
  </si>
  <si>
    <t>VALVULA EM PLASTICO BRANCO PARA LAVATORIO 1 ", SEM UNHO, COM LADRAO</t>
  </si>
  <si>
    <t>SIFAO PLASTICO TIPO COPO PARA TANQUE, 1.1/4 X 1.1/2 "</t>
  </si>
  <si>
    <t>ENGATE/RABICHO FLEXIVEL PLASTICO (PVC OU ABS) BRANCO 1/2 " X 30 CM</t>
  </si>
  <si>
    <t xml:space="preserve">LAVATORIO DE CANTO LOUCA BRANCA SUSPENSO *40 X 30*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</si>
  <si>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TORNEIRA CROMADA DE MESA PARA LAVATORIO, PADRAO POPULAR, 1/2 " OU 3/4 " (REF 1193)</t>
  </si>
  <si>
    <t>BARRA DE APOIO RETA, EM ACO INOX POLIDO, COMPRIMENTO 40 CM,  FIXADA NA PAREDE - FORNECIMENTO E INSTALAÇÃO</t>
  </si>
  <si>
    <t>REF.: (100867/SINAPI - BARRA DE APOIO RETA, EM ACO INOX POLIDO, COMPRIMENTO 70 CM,  FIXADA NA PAREDE - FORNECIMENTO E INSTALAÇÃO. AF_01/2020)</t>
  </si>
  <si>
    <t>PARAFUSO NIQUELADO 3 1/2" COM ACABAMENTO CROMADO PARA FIXAR PECA SANITARIA, INCLUI PORCA CEGA, ARRUELA E BUCHA DE NYLON TAMANHO S-8</t>
  </si>
  <si>
    <t xml:space="preserve">BARRA DE APOIO, RETA, FIXA, EM AÇO INOX, L=40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</si>
  <si>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QUADRO DE COTAÇÕES - BARRA DE APOIO, RETA, FIXA, EM AÇO INOX, L=40 CM</t>
  </si>
  <si>
    <t>89,80 + Frete (33,08)</t>
  </si>
  <si>
    <t>194,02 + Frete (65,60)</t>
  </si>
  <si>
    <t>(REF.: 08441/ORSE -   Abraçadeira metálica tipo "D" de 3/4")</t>
  </si>
  <si>
    <t>ABRAÇADEIRA PVC TIPO CUNHA 3/4"</t>
  </si>
  <si>
    <t>QUADRO DE COTAÇÕES - ABRAÇADEIRA PVC TIPO CUNHA DE 3/4"</t>
  </si>
  <si>
    <t>PETEL CBA</t>
  </si>
  <si>
    <t>(65) 3634-1717</t>
  </si>
  <si>
    <t>22.760.075/0001-03</t>
  </si>
  <si>
    <t>TUDO HIDRÁULICA E ELÉTRICA</t>
  </si>
  <si>
    <t>(65) 3321-0009</t>
  </si>
  <si>
    <t>15.987.913/0001-10</t>
  </si>
  <si>
    <t>PIZZATTO MATERIAIS ELÉTRICOS</t>
  </si>
  <si>
    <t>(65) 3052-4200</t>
  </si>
  <si>
    <t>04.181.115/0001-80</t>
  </si>
  <si>
    <t>(REF.: 09816/ORSE -   Arruela lisa zincada d=1/4")</t>
  </si>
  <si>
    <t>ARRUELA DE VEDAÇÃO INOX 1/4"</t>
  </si>
  <si>
    <t>QUADRO DE COTAÇÕES - ARRUELA DE VEDAÇÃO INOX 1/4"</t>
  </si>
  <si>
    <t>(REF.: 11811/ORSE -   Fornecimento e assentamento de barra chata de alumínio de 7/8" x 1/4")</t>
  </si>
  <si>
    <t>BARRA CHATA DE ALUMÍNIO 7/8" X 1/8"</t>
  </si>
  <si>
    <t>QUADRO DE COTAÇÕES - BARRA CHATA DE ALUMÍNIO 7/8" X 1/8"</t>
  </si>
  <si>
    <t>(REF.: 95541/SINAPI -  FIXAÇÃO UTILIZANDO PARAFUSO E BUCHA DE NYLON, SOMENTE MÃO DE OBRA. AF_10/2016)</t>
  </si>
  <si>
    <t>BUCHA DE NYLON S6 COM ABA</t>
  </si>
  <si>
    <t>QUADRO DE COTAÇÕES - BUCHA DE NYLON S6</t>
  </si>
  <si>
    <t>BUCHA DE NYLON S8 COM ABA</t>
  </si>
  <si>
    <t>QUADRO DE COTAÇÕES - BUCHA DE NYLON S8</t>
  </si>
  <si>
    <t xml:space="preserve">  </t>
  </si>
  <si>
    <t>(REF.: 10728/ORSE - Caixa inspeção em poliamida 150x110x70mm, bocal 1" (DN 32mm), ref: TEL-541 (SPDA))</t>
  </si>
  <si>
    <t>QUADRO DE COTAÇÕES - CAIXA DE INSPEÇÃO SUSPENSA PARA ATERRAMENTO COM TAMPA</t>
  </si>
  <si>
    <t>(REF.: 09048/ORSE - E Conector de medição em bronze c/4 parafusos p/cabos de cobre 16-70mm² ref.TEL-560 (pára-raio))</t>
  </si>
  <si>
    <t>QUADRO DE COTAÇÕES - CONECTOR DE MEDIÇÃO EM BRONZE C/4 PARAFUSOS P/CABOS DE COBRE DE ATÉ 50 MM2</t>
  </si>
  <si>
    <t>(REF.: 11811/ORSE -   Fornecimento e assentamento de barra chata de alumínio de 1" x 1/4")</t>
  </si>
  <si>
    <t>QUADRO DE COTAÇÕES - CURVA HORIZONTAL 90º BARRA CHATA DE ALUMÍNIO 7/8" X 1/8"</t>
  </si>
  <si>
    <t>QUADRO DE COTAÇÕES - CURVA VERTICAL 90º BARRA CHATA DE ALUMÍNIO 7/8" X 1/8"</t>
  </si>
  <si>
    <t>MINICAPTOR DE ALUMÍNIO 7/8" X 1/8" X 3000 MM</t>
  </si>
  <si>
    <t>QUADRO DE COTAÇÕES - MINICAPTOR DE ALUMÍNIO 7/8" X 1/8" X 3000 MM</t>
  </si>
  <si>
    <t>(REF.: 11039/ORSE -   Parafuso auto-atarraxante em aço inox - 4,2 x 32mm - fornecimento e colocação)</t>
  </si>
  <si>
    <t>PARAFUSO INOX AUTOPERFURANTE SEXTAVADO 12X1"</t>
  </si>
  <si>
    <t>QUADRO DE COTAÇÕES - PARAFUSO INOX AUTOPERFURANTE SEXTAVADO 12X1"</t>
  </si>
  <si>
    <t>PARAFUSO INOX ROSCA SOBERBA 4.2X32 MM</t>
  </si>
  <si>
    <t>PARAFUSO MÁQUINA CABEÇA CHATA INOX 1/4X1"</t>
  </si>
  <si>
    <t>PARAFUSO MÁQUINA CABEÇA CHATA INOX 6X50</t>
  </si>
  <si>
    <t>PARAFUSO MÁQUINA SEXTAVADO INOX 1/4X1"</t>
  </si>
  <si>
    <t>PARAFUSO CABEÇA CHATA 45X40</t>
  </si>
  <si>
    <t>PORCA SEXTAVADA INOX 1/4"</t>
  </si>
  <si>
    <t>(REF.: 08456/ORSE -  Fornecimento e aplicação de selante p/calhas e rufos, tipo selacalha (veda calha), cor aluminio, ref: Vedacit ou similar)</t>
  </si>
  <si>
    <t xml:space="preserve">SELANTE EM POLIURETANO FLEXÍVEL </t>
  </si>
  <si>
    <t>PLACA DE SINALIZAÇÃO SAÍDA DE EMERGÊNCIA, FOTOLUMINESCENTE, 316X158 MM, EM PVC *2* MM ANTI-CHAMAS (SIMBOLOS, CORES E PICTOGRAMAS CONFORME NBR 13434)</t>
  </si>
  <si>
    <t>(REF.: 12884/ORSE - Placa de sinalização, fotoluminescente, 38x19 cm, com seta indicativa de sentido (esuqerda ou direita) de saída de emergência - Placa S2 )</t>
  </si>
  <si>
    <t>PLACA DE SINALIZACAO DE SEGURANCA CONTRA INCENDIO, FOTOLUMINESCENTE, RETANGULAR, *20 X 40* CM, EM PVC *2* MM ANTI-CHAMAS (SIMBOLOS, CORES E PICTOGRAMAS CONFORME NBR 16820)</t>
  </si>
  <si>
    <t>PLACA DE SINALIZACAO DO EXTINTOR, FOTOLUMINESCENTE, 224X224 MM, EM PVC *2* MM ANTI-CHAMAS (SIMBOLOS, CORES E PICTOGRAMAS CONFORME NBR 13434)</t>
  </si>
  <si>
    <t>(REF.: 12138/ORSE - Placa de indicativa de "EXTINTOR" em pvc, dim.: 20 x 20 cm)</t>
  </si>
  <si>
    <t>PLACA DE SINALIZACAO DE SEGURANCA CONTRA INCENDIO, FOTOLUMINESCENTE, QUADRADA, *20 X 20* CM, EM PVC *2* MM ANTI-CHAMAS (SIMBOLOS, CORES E PICTOGRAMAS CONFORME NBR 16820)</t>
  </si>
  <si>
    <t>PLACA DE SINALIZACAO DE SEGURANCA CONTRA INCENDIO, FOTOLUMINESCENTE, 300X400 MM, EM PVC *2* MM ANTI-CHAMAS (SIMBOLOS, CORES E PICTOGRAMAS CONFORME NBR 13434)</t>
  </si>
  <si>
    <t>QUADRO DE COTAÇÕES - PLACA DE SINALIZACAO DE SEGURANCA CONTRA INCENDIO, FOTOLUMINESCENTE, 300X400 MM, EM PVC *2* MM ANTI-CHAMAS (SIMBOLOS, CORES E PICTOGRAMAS CONFORME NBR 13434)</t>
  </si>
  <si>
    <t>ENFOQUE VISUAL</t>
  </si>
  <si>
    <t>(11) 4972-4933</t>
  </si>
  <si>
    <t>53.982.666/0001-59</t>
  </si>
  <si>
    <t>49,90 + Frete (38,94)</t>
  </si>
  <si>
    <t>https://enfoquevisual.com.br/products/m1-sinalizacao-de-emergencia-sistemas-de-seguranca-contra-incendio-fotoluminescente-elx-082?variant=4756276084766&amp;currency=BRL&amp;utm_medium=product_sync&amp;utm_source=google&amp;utm_content=sag_organic&amp;utm_campaign=sag_organic&amp;gclid=Cj0KCQjwh_eFBhDZARIsALHjIKcx8XKrU-w8fQm05ShcTKHN9H384rbISJLrFRqYm1QfYC2t1Og6dFcaAmiiEALw_wcB</t>
  </si>
  <si>
    <t>PLACAS SHOP</t>
  </si>
  <si>
    <t>(35) 3222-1000</t>
  </si>
  <si>
    <t>14.347.282/0001-02</t>
  </si>
  <si>
    <t>31,20 + Frete (58,10)</t>
  </si>
  <si>
    <t>https://www.placasshop.com.br/produtos/FL522/</t>
  </si>
  <si>
    <t>R&amp;A EXTINTORES</t>
  </si>
  <si>
    <t>(11) 3982-4952</t>
  </si>
  <si>
    <t>14.314.086/0001-31</t>
  </si>
  <si>
    <t>34,99 + Frete (35,40)</t>
  </si>
  <si>
    <t>https://www.raextintores.com.br/placa-indicativa-m1-h?utm_source=Site&amp;utm_medium=GoogleMerchant&amp;utm_campaign=GoogleMerchant&amp;gclid=Cj0KCQjwh_eFBhDZARIsALHjIKdqAKpa6n0O5OBk4pcQu2qmAEvN_GfG_tNDft8vgQVPW6RweEmVUb4aAq2IEALw_wcB</t>
  </si>
  <si>
    <t>CRONOGRAMA FÍSICO FINANCEIRO</t>
  </si>
  <si>
    <t>ETAPA</t>
  </si>
  <si>
    <t>%</t>
  </si>
  <si>
    <t>30 DIAS</t>
  </si>
  <si>
    <t>60 DIAS</t>
  </si>
  <si>
    <t>90 DIAS</t>
  </si>
  <si>
    <t>120 DIAS</t>
  </si>
  <si>
    <t>150 DIAS</t>
  </si>
  <si>
    <t>180 DIAS</t>
  </si>
  <si>
    <t>VALOR TOTAL</t>
  </si>
  <si>
    <t>VALOR ACUMULADO</t>
  </si>
  <si>
    <t>BDI</t>
  </si>
  <si>
    <t>DISCRIMINAÇÃO</t>
  </si>
  <si>
    <t>PERCENTUAL
(%)</t>
  </si>
  <si>
    <t>1.0</t>
  </si>
  <si>
    <t>ADMINISTRAÇÃO DA OBRA</t>
  </si>
  <si>
    <t>MAX</t>
  </si>
  <si>
    <t>MIN</t>
  </si>
  <si>
    <t>1.1</t>
  </si>
  <si>
    <t>Administração Central</t>
  </si>
  <si>
    <t>1.2</t>
  </si>
  <si>
    <t>Despesas Financeiras</t>
  </si>
  <si>
    <t>1.3</t>
  </si>
  <si>
    <t>Riscos</t>
  </si>
  <si>
    <t>1.4</t>
  </si>
  <si>
    <t>Seguros e Garantias</t>
  </si>
  <si>
    <t>2.0</t>
  </si>
  <si>
    <t>LUCRO</t>
  </si>
  <si>
    <t>2.1</t>
  </si>
  <si>
    <t>Lucro Operacional</t>
  </si>
  <si>
    <t>3.0</t>
  </si>
  <si>
    <t>TRIBUTOS</t>
  </si>
  <si>
    <t>3.1</t>
  </si>
  <si>
    <t>**ISS</t>
  </si>
  <si>
    <t>3.2</t>
  </si>
  <si>
    <t>Cofins</t>
  </si>
  <si>
    <t>3.3</t>
  </si>
  <si>
    <t>Pis</t>
  </si>
  <si>
    <t>3.4</t>
  </si>
  <si>
    <t>Contribuição Previdênciária - Lei N° 13161/2015</t>
  </si>
  <si>
    <t>**ISS - Repassado pelo município</t>
  </si>
  <si>
    <t xml:space="preserve">Fórmula e parâmetros estabelecidos pelo Acórdão 2622/2013-TCU-Plenário (contemplando) </t>
  </si>
  <si>
    <t xml:space="preserve">TAXA DE BDI A SER APLICADA 
SOBRE O CUSTO DIRETO </t>
  </si>
  <si>
    <t>VALOR DA OBRA</t>
  </si>
  <si>
    <t>Não incidem IRPJ e CSLL na composição de Tributos.</t>
  </si>
  <si>
    <t>CÁLCULO DO BDI</t>
  </si>
  <si>
    <t>SINAPI-MT
DES_NOV/2021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</si>
</sst>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R$&quot;* #,##0.00_-;\-&quot;R$&quot;* #,##0.00_-;_-&quot;R$&quot;* &quot;-&quot;??_-;_-@_-"/>
    <numFmt numFmtId="165" formatCode="0.0000"/>
    <numFmt numFmtId="166" formatCode="0.0%"/>
    <numFmt numFmtId="167" formatCode="[$-416]mmmm\-yy;@"/>
    <numFmt numFmtId="168" formatCode="_(&quot;R$ &quot;* #,##0.00_);_(&quot;R$ &quot;* \(#,##0.00\);_(&quot;R$ &quot;* &quot;-&quot;??_);_(@_)"/>
  </numFmts>
  <fonts count="27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2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sz val="10"/>
      <color rgb="FF92D050"/>
      <name val="Arial"/>
      <family val="2"/>
    </font>
    <font>
      <sz val="20"/>
      <name val="Arial"/>
      <family val="2"/>
    </font>
    <font>
      <b/>
      <sz val="12"/>
      <color indexed="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indexed="8"/>
      <name val="Calibri"/>
      <family val="2"/>
    </font>
    <font>
      <sz val="15"/>
      <name val="Arial"/>
      <family val="2"/>
    </font>
    <font>
      <sz val="8"/>
      <color rgb="FF3B3B3B"/>
      <name val="Tahoma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ACB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6" fillId="0" borderId="0"/>
    <xf numFmtId="168" fontId="12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84">
    <xf numFmtId="0" fontId="0" fillId="0" borderId="0" xfId="0"/>
    <xf numFmtId="0" fontId="2" fillId="0" borderId="0" xfId="0" applyFont="1"/>
    <xf numFmtId="0" fontId="3" fillId="0" borderId="3" xfId="0" applyFont="1" applyBorder="1"/>
    <xf numFmtId="0" fontId="3" fillId="0" borderId="4" xfId="0" applyFont="1" applyBorder="1" applyAlignment="1"/>
    <xf numFmtId="0" fontId="4" fillId="0" borderId="0" xfId="0" applyFont="1"/>
    <xf numFmtId="0" fontId="3" fillId="0" borderId="6" xfId="0" applyFont="1" applyBorder="1"/>
    <xf numFmtId="0" fontId="3" fillId="0" borderId="2" xfId="0" applyFont="1" applyBorder="1"/>
    <xf numFmtId="0" fontId="3" fillId="0" borderId="4" xfId="0" applyFont="1" applyBorder="1"/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165" fontId="2" fillId="0" borderId="15" xfId="0" applyNumberFormat="1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5" fillId="0" borderId="19" xfId="0" applyNumberFormat="1" applyFont="1" applyBorder="1" applyAlignme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5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vertical="center" wrapText="1"/>
    </xf>
    <xf numFmtId="0" fontId="5" fillId="0" borderId="22" xfId="0" applyFont="1" applyBorder="1" applyAlignment="1">
      <alignment horizontal="right" vertical="center"/>
    </xf>
    <xf numFmtId="164" fontId="5" fillId="0" borderId="22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164" fontId="5" fillId="0" borderId="0" xfId="0" applyNumberFormat="1" applyFont="1" applyBorder="1" applyAlignment="1">
      <alignment vertical="center"/>
    </xf>
    <xf numFmtId="0" fontId="10" fillId="0" borderId="0" xfId="1" applyAlignment="1">
      <alignment vertic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vertical="center"/>
    </xf>
    <xf numFmtId="0" fontId="5" fillId="0" borderId="30" xfId="0" applyFont="1" applyBorder="1" applyAlignment="1">
      <alignment horizontal="right" vertical="center"/>
    </xf>
    <xf numFmtId="165" fontId="2" fillId="0" borderId="12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164" fontId="5" fillId="0" borderId="37" xfId="0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0" fillId="0" borderId="0" xfId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horizontal="center" vertical="center"/>
    </xf>
    <xf numFmtId="164" fontId="4" fillId="0" borderId="40" xfId="0" applyNumberFormat="1" applyFont="1" applyBorder="1" applyAlignment="1">
      <alignment horizontal="right" vertical="center"/>
    </xf>
    <xf numFmtId="166" fontId="11" fillId="0" borderId="41" xfId="0" applyNumberFormat="1" applyFont="1" applyBorder="1" applyAlignment="1">
      <alignment horizontal="center" vertical="center"/>
    </xf>
    <xf numFmtId="9" fontId="4" fillId="0" borderId="24" xfId="0" applyNumberFormat="1" applyFont="1" applyBorder="1" applyAlignment="1">
      <alignment horizontal="center" vertical="center"/>
    </xf>
    <xf numFmtId="10" fontId="4" fillId="0" borderId="25" xfId="0" applyNumberFormat="1" applyFont="1" applyBorder="1" applyAlignment="1">
      <alignment horizontal="center" vertical="center"/>
    </xf>
    <xf numFmtId="164" fontId="4" fillId="0" borderId="42" xfId="0" applyNumberFormat="1" applyFont="1" applyBorder="1" applyAlignment="1">
      <alignment horizontal="right" vertical="center"/>
    </xf>
    <xf numFmtId="9" fontId="11" fillId="0" borderId="43" xfId="0" applyNumberFormat="1" applyFont="1" applyBorder="1" applyAlignment="1">
      <alignment horizontal="center" vertical="center"/>
    </xf>
    <xf numFmtId="0" fontId="4" fillId="0" borderId="42" xfId="0" applyFont="1" applyBorder="1" applyAlignment="1">
      <alignment horizontal="right" vertical="center"/>
    </xf>
    <xf numFmtId="9" fontId="11" fillId="0" borderId="44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right" vertical="center"/>
    </xf>
    <xf numFmtId="164" fontId="11" fillId="0" borderId="42" xfId="0" applyNumberFormat="1" applyFont="1" applyBorder="1" applyAlignment="1">
      <alignment horizontal="right" vertical="center"/>
    </xf>
    <xf numFmtId="0" fontId="11" fillId="0" borderId="42" xfId="0" applyFont="1" applyBorder="1" applyAlignment="1">
      <alignment horizontal="right" vertical="center"/>
    </xf>
    <xf numFmtId="164" fontId="4" fillId="0" borderId="15" xfId="0" applyNumberFormat="1" applyFont="1" applyBorder="1" applyAlignment="1">
      <alignment horizontal="right" vertical="center"/>
    </xf>
    <xf numFmtId="10" fontId="11" fillId="0" borderId="43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164" fontId="4" fillId="0" borderId="42" xfId="0" applyNumberFormat="1" applyFont="1" applyBorder="1" applyAlignment="1">
      <alignment vertical="center"/>
    </xf>
    <xf numFmtId="10" fontId="4" fillId="0" borderId="43" xfId="0" applyNumberFormat="1" applyFont="1" applyBorder="1" applyAlignment="1">
      <alignment horizontal="center" vertical="center"/>
    </xf>
    <xf numFmtId="9" fontId="4" fillId="0" borderId="21" xfId="0" applyNumberFormat="1" applyFont="1" applyBorder="1" applyAlignment="1">
      <alignment horizontal="center" vertical="center"/>
    </xf>
    <xf numFmtId="0" fontId="12" fillId="0" borderId="0" xfId="2"/>
    <xf numFmtId="0" fontId="7" fillId="0" borderId="5" xfId="2" applyFont="1" applyBorder="1" applyAlignment="1"/>
    <xf numFmtId="10" fontId="14" fillId="0" borderId="30" xfId="2" applyNumberFormat="1" applyFont="1" applyFill="1" applyBorder="1" applyAlignment="1">
      <alignment vertical="center"/>
    </xf>
    <xf numFmtId="0" fontId="14" fillId="0" borderId="30" xfId="2" applyNumberFormat="1" applyFont="1" applyFill="1" applyBorder="1" applyAlignment="1">
      <alignment vertical="center"/>
    </xf>
    <xf numFmtId="167" fontId="7" fillId="0" borderId="5" xfId="2" applyNumberFormat="1" applyFont="1" applyBorder="1" applyAlignment="1"/>
    <xf numFmtId="0" fontId="15" fillId="0" borderId="8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wrapText="1"/>
    </xf>
    <xf numFmtId="0" fontId="14" fillId="5" borderId="49" xfId="2" applyFont="1" applyFill="1" applyBorder="1" applyAlignment="1">
      <alignment horizontal="center"/>
    </xf>
    <xf numFmtId="4" fontId="14" fillId="5" borderId="50" xfId="2" applyNumberFormat="1" applyFont="1" applyFill="1" applyBorder="1" applyAlignment="1">
      <alignment horizontal="center"/>
    </xf>
    <xf numFmtId="0" fontId="15" fillId="0" borderId="0" xfId="2" applyFont="1" applyFill="1" applyBorder="1" applyAlignment="1">
      <alignment horizontal="center" vertical="center"/>
    </xf>
    <xf numFmtId="0" fontId="12" fillId="0" borderId="11" xfId="2" applyFont="1" applyBorder="1" applyAlignment="1">
      <alignment horizontal="center"/>
    </xf>
    <xf numFmtId="2" fontId="12" fillId="0" borderId="13" xfId="3" applyNumberFormat="1" applyFont="1" applyBorder="1" applyAlignment="1">
      <alignment horizontal="center"/>
    </xf>
    <xf numFmtId="2" fontId="17" fillId="0" borderId="3" xfId="4" applyNumberFormat="1" applyFont="1" applyBorder="1" applyAlignment="1">
      <alignment horizontal="center" vertical="center"/>
    </xf>
    <xf numFmtId="2" fontId="18" fillId="0" borderId="7" xfId="4" applyNumberFormat="1" applyFont="1" applyBorder="1" applyAlignment="1">
      <alignment horizontal="center" vertical="center"/>
    </xf>
    <xf numFmtId="0" fontId="12" fillId="0" borderId="14" xfId="2" applyFont="1" applyBorder="1" applyAlignment="1">
      <alignment horizontal="center"/>
    </xf>
    <xf numFmtId="2" fontId="12" fillId="0" borderId="37" xfId="3" applyNumberFormat="1" applyFont="1" applyBorder="1" applyAlignment="1">
      <alignment horizontal="center"/>
    </xf>
    <xf numFmtId="0" fontId="12" fillId="0" borderId="52" xfId="2" applyFont="1" applyBorder="1" applyAlignment="1">
      <alignment horizontal="center"/>
    </xf>
    <xf numFmtId="2" fontId="12" fillId="0" borderId="29" xfId="3" applyNumberFormat="1" applyFont="1" applyBorder="1" applyAlignment="1">
      <alignment horizontal="center"/>
    </xf>
    <xf numFmtId="2" fontId="17" fillId="0" borderId="3" xfId="2" applyNumberFormat="1" applyFont="1" applyBorder="1" applyAlignment="1">
      <alignment horizontal="center"/>
    </xf>
    <xf numFmtId="0" fontId="18" fillId="0" borderId="7" xfId="2" applyFont="1" applyBorder="1" applyAlignment="1">
      <alignment horizontal="center"/>
    </xf>
    <xf numFmtId="0" fontId="12" fillId="0" borderId="54" xfId="2" applyFont="1" applyBorder="1" applyAlignment="1">
      <alignment horizontal="center"/>
    </xf>
    <xf numFmtId="4" fontId="12" fillId="0" borderId="55" xfId="2" applyNumberFormat="1" applyFont="1" applyBorder="1" applyAlignment="1">
      <alignment horizontal="center"/>
    </xf>
    <xf numFmtId="0" fontId="17" fillId="0" borderId="0" xfId="2" applyFont="1" applyFill="1" applyBorder="1" applyAlignment="1">
      <alignment vertical="center"/>
    </xf>
    <xf numFmtId="0" fontId="14" fillId="0" borderId="11" xfId="2" applyFont="1" applyBorder="1" applyAlignment="1">
      <alignment horizontal="center"/>
    </xf>
    <xf numFmtId="4" fontId="12" fillId="6" borderId="13" xfId="2" applyNumberFormat="1" applyFont="1" applyFill="1" applyBorder="1" applyAlignment="1">
      <alignment horizontal="center"/>
    </xf>
    <xf numFmtId="0" fontId="14" fillId="0" borderId="14" xfId="2" applyFont="1" applyBorder="1" applyAlignment="1">
      <alignment horizontal="center"/>
    </xf>
    <xf numFmtId="4" fontId="12" fillId="0" borderId="37" xfId="2" applyNumberFormat="1" applyFont="1" applyBorder="1" applyAlignment="1">
      <alignment horizontal="center"/>
    </xf>
    <xf numFmtId="0" fontId="14" fillId="0" borderId="52" xfId="2" applyFont="1" applyBorder="1" applyAlignment="1">
      <alignment horizontal="center"/>
    </xf>
    <xf numFmtId="4" fontId="12" fillId="0" borderId="29" xfId="2" applyNumberFormat="1" applyFont="1" applyBorder="1" applyAlignment="1">
      <alignment horizontal="center"/>
    </xf>
    <xf numFmtId="0" fontId="12" fillId="0" borderId="0" xfId="2" applyFill="1" applyBorder="1"/>
    <xf numFmtId="2" fontId="19" fillId="0" borderId="0" xfId="2" applyNumberFormat="1" applyFont="1"/>
    <xf numFmtId="2" fontId="21" fillId="5" borderId="5" xfId="2" applyNumberFormat="1" applyFont="1" applyFill="1" applyBorder="1" applyAlignment="1">
      <alignment horizontal="center" vertical="center"/>
    </xf>
    <xf numFmtId="168" fontId="22" fillId="0" borderId="5" xfId="5" applyFont="1" applyBorder="1" applyAlignment="1">
      <alignment vertical="center"/>
    </xf>
    <xf numFmtId="10" fontId="17" fillId="0" borderId="0" xfId="3" applyNumberFormat="1" applyFont="1" applyFill="1" applyBorder="1" applyAlignment="1">
      <alignment vertical="center"/>
    </xf>
    <xf numFmtId="0" fontId="12" fillId="0" borderId="0" xfId="2" applyFont="1"/>
    <xf numFmtId="0" fontId="24" fillId="0" borderId="0" xfId="2" applyFont="1"/>
    <xf numFmtId="0" fontId="25" fillId="2" borderId="1" xfId="0" applyNumberFormat="1" applyFont="1" applyFill="1" applyBorder="1" applyAlignment="1">
      <alignment horizontal="left" vertical="center" readingOrder="1"/>
    </xf>
    <xf numFmtId="49" fontId="25" fillId="2" borderId="1" xfId="0" applyNumberFormat="1" applyFont="1" applyFill="1" applyBorder="1" applyAlignment="1">
      <alignment horizontal="left" vertical="center" readingOrder="1"/>
    </xf>
    <xf numFmtId="49" fontId="25" fillId="2" borderId="1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readingOrder="1"/>
    </xf>
    <xf numFmtId="0" fontId="25" fillId="2" borderId="1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left" readingOrder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0" fontId="3" fillId="0" borderId="5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4" fontId="2" fillId="0" borderId="20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5" fillId="3" borderId="33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right" vertical="center"/>
    </xf>
    <xf numFmtId="0" fontId="5" fillId="0" borderId="36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3" fillId="0" borderId="3" xfId="2" applyFont="1" applyBorder="1" applyAlignment="1">
      <alignment horizontal="center" vertical="center" wrapText="1"/>
    </xf>
    <xf numFmtId="0" fontId="23" fillId="0" borderId="4" xfId="2" applyFont="1" applyBorder="1" applyAlignment="1">
      <alignment horizontal="center" vertical="center" wrapText="1"/>
    </xf>
    <xf numFmtId="0" fontId="23" fillId="0" borderId="7" xfId="2" applyFont="1" applyBorder="1" applyAlignment="1">
      <alignment horizontal="center" vertical="center" wrapText="1"/>
    </xf>
    <xf numFmtId="0" fontId="12" fillId="0" borderId="32" xfId="2" applyBorder="1" applyAlignment="1">
      <alignment horizontal="center"/>
    </xf>
    <xf numFmtId="0" fontId="12" fillId="0" borderId="22" xfId="2" applyBorder="1" applyAlignment="1">
      <alignment horizontal="center"/>
    </xf>
    <xf numFmtId="0" fontId="12" fillId="0" borderId="33" xfId="2" applyBorder="1" applyAlignment="1">
      <alignment horizontal="center"/>
    </xf>
    <xf numFmtId="0" fontId="12" fillId="0" borderId="30" xfId="2" applyBorder="1" applyAlignment="1">
      <alignment horizontal="center"/>
    </xf>
    <xf numFmtId="0" fontId="12" fillId="0" borderId="0" xfId="2" applyBorder="1" applyAlignment="1">
      <alignment horizontal="center"/>
    </xf>
    <xf numFmtId="0" fontId="12" fillId="0" borderId="46" xfId="2" applyBorder="1" applyAlignment="1">
      <alignment horizontal="center"/>
    </xf>
    <xf numFmtId="0" fontId="12" fillId="0" borderId="6" xfId="2" applyBorder="1" applyAlignment="1">
      <alignment horizontal="center"/>
    </xf>
    <xf numFmtId="0" fontId="12" fillId="0" borderId="2" xfId="2" applyBorder="1" applyAlignment="1">
      <alignment horizontal="center"/>
    </xf>
    <xf numFmtId="0" fontId="12" fillId="0" borderId="31" xfId="2" applyBorder="1" applyAlignment="1">
      <alignment horizontal="center"/>
    </xf>
    <xf numFmtId="1" fontId="12" fillId="0" borderId="25" xfId="2" applyNumberFormat="1" applyFont="1" applyBorder="1" applyAlignment="1">
      <alignment horizontal="left"/>
    </xf>
    <xf numFmtId="1" fontId="12" fillId="0" borderId="36" xfId="2" applyNumberFormat="1" applyFont="1" applyBorder="1" applyAlignment="1">
      <alignment horizontal="left"/>
    </xf>
    <xf numFmtId="0" fontId="12" fillId="0" borderId="36" xfId="2" applyBorder="1" applyAlignment="1">
      <alignment horizontal="left"/>
    </xf>
    <xf numFmtId="0" fontId="12" fillId="0" borderId="21" xfId="2" applyBorder="1" applyAlignment="1">
      <alignment horizontal="left"/>
    </xf>
    <xf numFmtId="0" fontId="12" fillId="0" borderId="6" xfId="2" applyFont="1" applyFill="1" applyBorder="1" applyAlignment="1">
      <alignment horizontal="left"/>
    </xf>
    <xf numFmtId="0" fontId="12" fillId="0" borderId="2" xfId="2" applyFont="1" applyFill="1" applyBorder="1" applyAlignment="1">
      <alignment horizontal="left"/>
    </xf>
    <xf numFmtId="0" fontId="12" fillId="0" borderId="31" xfId="2" applyFont="1" applyFill="1" applyBorder="1" applyAlignment="1">
      <alignment horizontal="left"/>
    </xf>
    <xf numFmtId="0" fontId="12" fillId="0" borderId="3" xfId="2" applyFont="1" applyFill="1" applyBorder="1" applyAlignment="1">
      <alignment horizontal="left" vertical="center" wrapText="1"/>
    </xf>
    <xf numFmtId="0" fontId="12" fillId="0" borderId="4" xfId="2" applyFont="1" applyFill="1" applyBorder="1" applyAlignment="1">
      <alignment horizontal="left" vertical="center" wrapText="1"/>
    </xf>
    <xf numFmtId="0" fontId="12" fillId="0" borderId="7" xfId="2" applyFont="1" applyFill="1" applyBorder="1" applyAlignment="1">
      <alignment horizontal="left" vertical="center" wrapText="1"/>
    </xf>
    <xf numFmtId="0" fontId="20" fillId="5" borderId="3" xfId="2" applyFont="1" applyFill="1" applyBorder="1" applyAlignment="1">
      <alignment horizontal="center" vertical="center" wrapText="1"/>
    </xf>
    <xf numFmtId="0" fontId="20" fillId="5" borderId="4" xfId="2" applyFont="1" applyFill="1" applyBorder="1" applyAlignment="1">
      <alignment horizontal="center" vertical="center" wrapText="1"/>
    </xf>
    <xf numFmtId="0" fontId="20" fillId="5" borderId="7" xfId="2" applyFont="1" applyFill="1" applyBorder="1" applyAlignment="1">
      <alignment horizontal="center" vertical="center" wrapText="1"/>
    </xf>
    <xf numFmtId="0" fontId="15" fillId="0" borderId="3" xfId="2" applyFont="1" applyBorder="1" applyAlignment="1">
      <alignment horizontal="center"/>
    </xf>
    <xf numFmtId="0" fontId="15" fillId="0" borderId="4" xfId="2" applyFont="1" applyBorder="1" applyAlignment="1">
      <alignment horizontal="center"/>
    </xf>
    <xf numFmtId="0" fontId="15" fillId="0" borderId="7" xfId="2" applyFont="1" applyBorder="1" applyAlignment="1">
      <alignment horizontal="center"/>
    </xf>
    <xf numFmtId="1" fontId="14" fillId="0" borderId="6" xfId="2" applyNumberFormat="1" applyFont="1" applyBorder="1" applyAlignment="1">
      <alignment horizontal="center" vertical="center"/>
    </xf>
    <xf numFmtId="1" fontId="14" fillId="0" borderId="2" xfId="2" applyNumberFormat="1" applyFont="1" applyBorder="1" applyAlignment="1">
      <alignment horizontal="center" vertical="center"/>
    </xf>
    <xf numFmtId="1" fontId="14" fillId="0" borderId="31" xfId="2" applyNumberFormat="1" applyFont="1" applyBorder="1" applyAlignment="1">
      <alignment horizontal="center" vertical="center"/>
    </xf>
    <xf numFmtId="0" fontId="12" fillId="0" borderId="36" xfId="2" applyFont="1" applyBorder="1" applyAlignment="1">
      <alignment horizontal="left"/>
    </xf>
    <xf numFmtId="0" fontId="15" fillId="0" borderId="47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1" fontId="14" fillId="5" borderId="47" xfId="2" applyNumberFormat="1" applyFont="1" applyFill="1" applyBorder="1" applyAlignment="1">
      <alignment horizontal="left"/>
    </xf>
    <xf numFmtId="1" fontId="14" fillId="5" borderId="4" xfId="2" applyNumberFormat="1" applyFont="1" applyFill="1" applyBorder="1" applyAlignment="1">
      <alignment horizontal="left"/>
    </xf>
    <xf numFmtId="1" fontId="14" fillId="5" borderId="48" xfId="2" applyNumberFormat="1" applyFont="1" applyFill="1" applyBorder="1" applyAlignment="1">
      <alignment horizontal="left"/>
    </xf>
    <xf numFmtId="1" fontId="12" fillId="0" borderId="23" xfId="2" applyNumberFormat="1" applyFont="1" applyBorder="1" applyAlignment="1">
      <alignment horizontal="left"/>
    </xf>
    <xf numFmtId="0" fontId="12" fillId="0" borderId="51" xfId="2" applyFont="1" applyBorder="1" applyAlignment="1">
      <alignment horizontal="left"/>
    </xf>
    <xf numFmtId="0" fontId="12" fillId="0" borderId="51" xfId="2" applyBorder="1" applyAlignment="1">
      <alignment horizontal="left"/>
    </xf>
    <xf numFmtId="0" fontId="12" fillId="0" borderId="24" xfId="2" applyBorder="1" applyAlignment="1">
      <alignment horizontal="left"/>
    </xf>
    <xf numFmtId="1" fontId="12" fillId="0" borderId="53" xfId="2" applyNumberFormat="1" applyFont="1" applyBorder="1" applyAlignment="1">
      <alignment horizontal="left"/>
    </xf>
    <xf numFmtId="0" fontId="12" fillId="0" borderId="17" xfId="2" applyFont="1" applyBorder="1" applyAlignment="1">
      <alignment horizontal="left"/>
    </xf>
    <xf numFmtId="0" fontId="12" fillId="0" borderId="17" xfId="2" applyBorder="1" applyAlignment="1">
      <alignment horizontal="left"/>
    </xf>
    <xf numFmtId="0" fontId="12" fillId="0" borderId="18" xfId="2" applyBorder="1" applyAlignment="1">
      <alignment horizontal="left"/>
    </xf>
    <xf numFmtId="0" fontId="14" fillId="5" borderId="4" xfId="2" applyFont="1" applyFill="1" applyBorder="1" applyAlignment="1">
      <alignment horizontal="left"/>
    </xf>
    <xf numFmtId="0" fontId="12" fillId="5" borderId="4" xfId="2" applyFill="1" applyBorder="1" applyAlignment="1">
      <alignment horizontal="left"/>
    </xf>
    <xf numFmtId="0" fontId="12" fillId="5" borderId="48" xfId="2" applyFill="1" applyBorder="1" applyAlignment="1">
      <alignment horizontal="left"/>
    </xf>
    <xf numFmtId="1" fontId="12" fillId="0" borderId="47" xfId="2" applyNumberFormat="1" applyFont="1" applyBorder="1" applyAlignment="1">
      <alignment horizontal="left"/>
    </xf>
    <xf numFmtId="0" fontId="12" fillId="0" borderId="4" xfId="2" applyFont="1" applyBorder="1" applyAlignment="1">
      <alignment horizontal="left"/>
    </xf>
    <xf numFmtId="0" fontId="12" fillId="0" borderId="4" xfId="2" applyBorder="1" applyAlignment="1">
      <alignment horizontal="left"/>
    </xf>
    <xf numFmtId="0" fontId="12" fillId="0" borderId="48" xfId="2" applyBorder="1" applyAlignment="1">
      <alignment horizontal="left"/>
    </xf>
    <xf numFmtId="1" fontId="12" fillId="0" borderId="51" xfId="2" applyNumberFormat="1" applyFont="1" applyBorder="1" applyAlignment="1">
      <alignment horizontal="left"/>
    </xf>
    <xf numFmtId="0" fontId="7" fillId="0" borderId="5" xfId="2" applyFont="1" applyBorder="1" applyAlignment="1">
      <alignment horizontal="left"/>
    </xf>
    <xf numFmtId="0" fontId="14" fillId="0" borderId="5" xfId="2" applyNumberFormat="1" applyFont="1" applyFill="1" applyBorder="1" applyAlignment="1">
      <alignment horizontal="center" vertical="center"/>
    </xf>
    <xf numFmtId="0" fontId="13" fillId="0" borderId="32" xfId="2" applyFont="1" applyFill="1" applyBorder="1" applyAlignment="1">
      <alignment horizontal="center" vertical="center"/>
    </xf>
    <xf numFmtId="0" fontId="13" fillId="0" borderId="22" xfId="2" applyFont="1" applyFill="1" applyBorder="1" applyAlignment="1">
      <alignment horizontal="center" vertical="center"/>
    </xf>
    <xf numFmtId="0" fontId="13" fillId="0" borderId="33" xfId="2" applyFont="1" applyFill="1" applyBorder="1" applyAlignment="1">
      <alignment horizontal="center" vertical="center"/>
    </xf>
    <xf numFmtId="0" fontId="13" fillId="0" borderId="3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3" fillId="0" borderId="46" xfId="2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/>
    </xf>
    <xf numFmtId="0" fontId="13" fillId="0" borderId="31" xfId="2" applyFont="1" applyFill="1" applyBorder="1" applyAlignment="1">
      <alignment horizontal="center" vertical="center"/>
    </xf>
    <xf numFmtId="10" fontId="14" fillId="0" borderId="5" xfId="2" applyNumberFormat="1" applyFont="1" applyFill="1" applyBorder="1" applyAlignment="1">
      <alignment horizontal="center" vertical="center" wrapText="1"/>
    </xf>
    <xf numFmtId="2" fontId="14" fillId="0" borderId="5" xfId="6" applyNumberFormat="1" applyFont="1" applyFill="1" applyBorder="1" applyAlignment="1">
      <alignment horizontal="center" vertical="center"/>
    </xf>
  </cellXfs>
  <cellStyles count="7">
    <cellStyle name="Hiperlink" xfId="1" builtinId="8"/>
    <cellStyle name="Moeda 2 2" xfId="5"/>
    <cellStyle name="Normal" xfId="0" builtinId="0"/>
    <cellStyle name="Normal 2 2 2" xfId="2"/>
    <cellStyle name="Normal 3 2" xfId="4"/>
    <cellStyle name="Porcentagem" xfId="6" builtinId="5"/>
    <cellStyle name="Porcentagem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23054</xdr:colOff>
      <xdr:row>11</xdr:row>
      <xdr:rowOff>15022</xdr:rowOff>
    </xdr:from>
    <xdr:to>
      <xdr:col>7</xdr:col>
      <xdr:colOff>1004888</xdr:colOff>
      <xdr:row>11</xdr:row>
      <xdr:rowOff>157164</xdr:rowOff>
    </xdr:to>
    <xdr:sp macro="" textlink="">
      <xdr:nvSpPr>
        <xdr:cNvPr id="2" name="Seta para a esquerda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8605079" y="2320072"/>
          <a:ext cx="981834" cy="142142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21773</xdr:colOff>
      <xdr:row>12</xdr:row>
      <xdr:rowOff>20516</xdr:rowOff>
    </xdr:from>
    <xdr:to>
      <xdr:col>7</xdr:col>
      <xdr:colOff>1003607</xdr:colOff>
      <xdr:row>12</xdr:row>
      <xdr:rowOff>159727</xdr:rowOff>
    </xdr:to>
    <xdr:sp macro="" textlink="">
      <xdr:nvSpPr>
        <xdr:cNvPr id="3" name="Seta para a esquerda 2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8603798" y="2497016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22505</xdr:colOff>
      <xdr:row>13</xdr:row>
      <xdr:rowOff>31324</xdr:rowOff>
    </xdr:from>
    <xdr:to>
      <xdr:col>7</xdr:col>
      <xdr:colOff>1004339</xdr:colOff>
      <xdr:row>14</xdr:row>
      <xdr:rowOff>1202</xdr:rowOff>
    </xdr:to>
    <xdr:sp macro="" textlink="">
      <xdr:nvSpPr>
        <xdr:cNvPr id="4" name="Seta para a esquerda 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8604530" y="2679274"/>
          <a:ext cx="981834" cy="141328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pt-BR"/>
            <a:t>co</a:t>
          </a:r>
        </a:p>
      </xdr:txBody>
    </xdr:sp>
    <xdr:clientData/>
  </xdr:twoCellAnchor>
  <xdr:twoCellAnchor>
    <xdr:from>
      <xdr:col>7</xdr:col>
      <xdr:colOff>23788</xdr:colOff>
      <xdr:row>16</xdr:row>
      <xdr:rowOff>10259</xdr:rowOff>
    </xdr:from>
    <xdr:to>
      <xdr:col>7</xdr:col>
      <xdr:colOff>1005622</xdr:colOff>
      <xdr:row>16</xdr:row>
      <xdr:rowOff>149470</xdr:rowOff>
    </xdr:to>
    <xdr:sp macro="" textlink="">
      <xdr:nvSpPr>
        <xdr:cNvPr id="5" name="Seta para a esquerda 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8605813" y="3172559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21165</xdr:colOff>
      <xdr:row>14</xdr:row>
      <xdr:rowOff>21166</xdr:rowOff>
    </xdr:from>
    <xdr:to>
      <xdr:col>7</xdr:col>
      <xdr:colOff>1002999</xdr:colOff>
      <xdr:row>14</xdr:row>
      <xdr:rowOff>160377</xdr:rowOff>
    </xdr:to>
    <xdr:sp macro="" textlink="">
      <xdr:nvSpPr>
        <xdr:cNvPr id="6" name="Seta para a esquerda 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8603190" y="2840566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pt-BR"/>
            <a:t>co</a:t>
          </a:r>
        </a:p>
      </xdr:txBody>
    </xdr:sp>
    <xdr:clientData/>
  </xdr:twoCellAnchor>
  <xdr:oneCellAnchor>
    <xdr:from>
      <xdr:col>2</xdr:col>
      <xdr:colOff>1394809</xdr:colOff>
      <xdr:row>29</xdr:row>
      <xdr:rowOff>15875</xdr:rowOff>
    </xdr:from>
    <xdr:ext cx="3345468" cy="44121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775934" y="5816600"/>
              <a:ext cx="3345468" cy="4412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800" i="0">
                  <a:latin typeface="Arial" panose="020B0604020202020204" pitchFamily="34" charset="0"/>
                  <a:cs typeface="Arial" panose="020B0604020202020204" pitchFamily="34" charset="0"/>
                </a:rPr>
                <a:t>BDI</a:t>
              </a:r>
              <a14:m>
                <m:oMath xmlns:m="http://schemas.openxmlformats.org/officeDocument/2006/math">
                  <m:r>
                    <a:rPr lang="pt-BR" sz="1800" i="0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pt-BR" sz="18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BR" sz="1800" b="0" i="0">
                          <a:latin typeface="Cambria Math" panose="02040503050406030204" pitchFamily="18" charset="0"/>
                        </a:rPr>
                        <m:t>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AC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R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S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G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DF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L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</m:t>
                      </m:r>
                    </m:num>
                    <m:den>
                      <m:r>
                        <a:rPr lang="pt-BR" sz="1800" b="0" i="0">
                          <a:latin typeface="Cambria Math" panose="02040503050406030204" pitchFamily="18" charset="0"/>
                        </a:rPr>
                        <m:t>(1−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I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</m:t>
                      </m:r>
                    </m:den>
                  </m:f>
                  <m:r>
                    <a:rPr lang="pt-BR" sz="1800" b="0" i="0">
                      <a:latin typeface="Cambria Math" panose="02040503050406030204" pitchFamily="18" charset="0"/>
                    </a:rPr>
                    <m:t>−1</m:t>
                  </m:r>
                </m:oMath>
              </a14:m>
              <a:endParaRPr lang="pt-BR" sz="18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775934" y="5816600"/>
              <a:ext cx="3345468" cy="4412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800" i="0">
                  <a:latin typeface="Arial" panose="020B0604020202020204" pitchFamily="34" charset="0"/>
                  <a:cs typeface="Arial" panose="020B0604020202020204" pitchFamily="34" charset="0"/>
                </a:rPr>
                <a:t>BDI</a:t>
              </a:r>
              <a:r>
                <a:rPr lang="pt-BR" sz="1800" i="0">
                  <a:latin typeface="Cambria Math" panose="02040503050406030204" pitchFamily="18" charset="0"/>
                </a:rPr>
                <a:t>=(</a:t>
              </a:r>
              <a:r>
                <a:rPr lang="pt-BR" sz="1800" b="0" i="0">
                  <a:latin typeface="Cambria Math" panose="02040503050406030204" pitchFamily="18" charset="0"/>
                </a:rPr>
                <a:t>(1+AC+R+S+G)(1+DF)(1+L))/((1−I))−1</a:t>
              </a:r>
              <a:endParaRPr lang="pt-BR" sz="18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C%20-%20PLANILHA%20OR&#199;AMENT&#193;R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Proj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ÇAMENTO"/>
      <sheetName val="COMPOSIÇÕES"/>
      <sheetName val="MEMORIAL CALC."/>
      <sheetName val="CRONOGRAMA"/>
      <sheetName val="BDI"/>
      <sheetName val="SOLUM"/>
    </sheetNames>
    <sheetDataSet>
      <sheetData sheetId="0">
        <row r="6">
          <cell r="B6" t="str">
            <v>OBRA DO SENAR NOVA CANAÃ DO NORTE</v>
          </cell>
          <cell r="C6" t="str">
            <v>REF.:</v>
          </cell>
        </row>
        <row r="7">
          <cell r="B7" t="str">
            <v>AV. SÃO PAULO ESQ. COM AV. GOVERNADOR DANTE DE OLIVEIRA, N06, Q62</v>
          </cell>
        </row>
        <row r="8">
          <cell r="B8" t="str">
            <v>NOVA CANAÃ DO NORTE - MT</v>
          </cell>
          <cell r="C8" t="str">
            <v>BDI:</v>
          </cell>
        </row>
        <row r="9">
          <cell r="B9" t="str">
            <v>OBRA NOVA</v>
          </cell>
        </row>
        <row r="11">
          <cell r="A11" t="str">
            <v>1.0</v>
          </cell>
        </row>
        <row r="12">
          <cell r="A12" t="str">
            <v>2.0</v>
          </cell>
        </row>
        <row r="13">
          <cell r="A13" t="str">
            <v>3.0</v>
          </cell>
        </row>
        <row r="14">
          <cell r="A14" t="str">
            <v>4.0</v>
          </cell>
        </row>
        <row r="15">
          <cell r="A15" t="str">
            <v>5.0</v>
          </cell>
        </row>
        <row r="16">
          <cell r="A16" t="str">
            <v>6.0</v>
          </cell>
        </row>
        <row r="17">
          <cell r="A17" t="str">
            <v>7.0</v>
          </cell>
        </row>
        <row r="18">
          <cell r="A18" t="str">
            <v>8.0</v>
          </cell>
        </row>
        <row r="19">
          <cell r="A19" t="str">
            <v>9.0</v>
          </cell>
        </row>
        <row r="20">
          <cell r="A20" t="str">
            <v>10.0</v>
          </cell>
        </row>
        <row r="21">
          <cell r="A21" t="str">
            <v>11.0</v>
          </cell>
        </row>
        <row r="22">
          <cell r="A22" t="str">
            <v>12.0</v>
          </cell>
        </row>
        <row r="23">
          <cell r="A23" t="str">
            <v>13.0</v>
          </cell>
        </row>
        <row r="24">
          <cell r="A24" t="str">
            <v>14.0</v>
          </cell>
        </row>
        <row r="25">
          <cell r="A25" t="str">
            <v>15.0</v>
          </cell>
        </row>
        <row r="26">
          <cell r="A26" t="str">
            <v>16.0</v>
          </cell>
        </row>
        <row r="27">
          <cell r="A27" t="str">
            <v>17.0</v>
          </cell>
        </row>
        <row r="28">
          <cell r="A28" t="str">
            <v>18.0</v>
          </cell>
        </row>
        <row r="29">
          <cell r="A29" t="str">
            <v>19.0</v>
          </cell>
        </row>
      </sheetData>
      <sheetData sheetId="1">
        <row r="11">
          <cell r="A11" t="str">
            <v>1.0</v>
          </cell>
          <cell r="D11" t="str">
            <v>ADMINISTRAÇÃO LOCAL DA OBRA</v>
          </cell>
        </row>
        <row r="16">
          <cell r="A16" t="str">
            <v>2.0</v>
          </cell>
          <cell r="D16" t="str">
            <v>SERVIÇOS PRELIMINARES</v>
          </cell>
        </row>
        <row r="24">
          <cell r="A24" t="str">
            <v>3.0</v>
          </cell>
          <cell r="D24" t="str">
            <v>INFRAESTRUTURA - SAPATAS/VIGAS BALDRAMES</v>
          </cell>
        </row>
        <row r="41">
          <cell r="A41" t="str">
            <v>4.0</v>
          </cell>
          <cell r="D41" t="str">
            <v>SUPRAESTRUTURA - PILARES, VIGAS E LAJES</v>
          </cell>
        </row>
        <row r="54">
          <cell r="A54" t="str">
            <v>5.0</v>
          </cell>
          <cell r="D54" t="str">
            <v>ALVENARIA</v>
          </cell>
        </row>
        <row r="66">
          <cell r="A66" t="str">
            <v>6.0</v>
          </cell>
          <cell r="D66" t="str">
            <v>ESQUADRIAS E VIDROS</v>
          </cell>
        </row>
        <row r="80">
          <cell r="A80" t="str">
            <v>7.0</v>
          </cell>
          <cell r="D80" t="str">
            <v>COBERTURA</v>
          </cell>
        </row>
        <row r="88">
          <cell r="A88" t="str">
            <v>8.0</v>
          </cell>
          <cell r="D88" t="str">
            <v>IMPERMEABILIZAÇÃO</v>
          </cell>
        </row>
        <row r="94">
          <cell r="A94" t="str">
            <v>9.0</v>
          </cell>
          <cell r="D94" t="str">
            <v>REVESTIMENTOS INTERNOS/EXTERNOS</v>
          </cell>
        </row>
        <row r="102">
          <cell r="A102" t="str">
            <v>10.0</v>
          </cell>
          <cell r="D102" t="str">
            <v>FORROS</v>
          </cell>
        </row>
        <row r="107">
          <cell r="A107" t="str">
            <v>11.0</v>
          </cell>
          <cell r="D107" t="str">
            <v>PINTURA</v>
          </cell>
        </row>
        <row r="116">
          <cell r="A116" t="str">
            <v>12.0</v>
          </cell>
          <cell r="D116" t="str">
            <v>PISO</v>
          </cell>
        </row>
        <row r="125">
          <cell r="A125" t="str">
            <v>13.0</v>
          </cell>
          <cell r="D125" t="str">
            <v>ACABAMENTOS</v>
          </cell>
        </row>
        <row r="131">
          <cell r="A131" t="str">
            <v>14.0</v>
          </cell>
          <cell r="D131" t="str">
            <v>INSTALAÇÕES ELÉTRICAS</v>
          </cell>
        </row>
        <row r="161">
          <cell r="A161" t="str">
            <v>15.0</v>
          </cell>
          <cell r="D161" t="str">
            <v>INSTALAÇÕES HIDRÁULICAS</v>
          </cell>
        </row>
        <row r="196">
          <cell r="A196" t="str">
            <v>16.0</v>
          </cell>
          <cell r="D196" t="str">
            <v>INSTALAÇÕES SANITÁRIAS</v>
          </cell>
        </row>
        <row r="231">
          <cell r="A231" t="str">
            <v>17.0</v>
          </cell>
          <cell r="D231" t="str">
            <v>LOUÇAS, METAIS E ACESSÓRIOS</v>
          </cell>
        </row>
        <row r="247">
          <cell r="A247" t="str">
            <v>18.0</v>
          </cell>
          <cell r="D247" t="str">
            <v>SPDA - SISTEMA DE PROTEÇÃO CONTRA DESCARGA ATMOSFÉRICA</v>
          </cell>
        </row>
        <row r="273">
          <cell r="A273" t="str">
            <v>19.0</v>
          </cell>
          <cell r="D273" t="str">
            <v>PREVENÇÃO E COMBATE A INCÊNDIO</v>
          </cell>
        </row>
      </sheetData>
      <sheetData sheetId="2"/>
      <sheetData sheetId="3"/>
      <sheetData sheetId="4"/>
      <sheetData sheetId="5">
        <row r="25">
          <cell r="G25">
            <v>28.347674918197008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ÇAMENTO"/>
      <sheetName val="COMPOSIÇÕES"/>
      <sheetName val="MEMORIAL CALC."/>
      <sheetName val="CRONOGRAMA"/>
      <sheetName val="BDI"/>
      <sheetName val="SOLUM"/>
    </sheetNames>
    <sheetDataSet>
      <sheetData sheetId="0">
        <row r="6">
          <cell r="B6" t="str">
            <v>OBRA DO SENAR NOVA CANAÃ DO NORTE</v>
          </cell>
          <cell r="C6" t="str">
            <v>REF.:</v>
          </cell>
        </row>
        <row r="7">
          <cell r="B7" t="str">
            <v>AV. SÃO PAULO ESQ. COM AV. GOVERNADOR DANTE DE OLIVEIRA, N06, Q62</v>
          </cell>
        </row>
        <row r="8">
          <cell r="B8" t="str">
            <v>NOVA CANAÃ DO NORTE - MT</v>
          </cell>
          <cell r="C8" t="str">
            <v>BDI:</v>
          </cell>
        </row>
        <row r="9">
          <cell r="B9" t="str">
            <v>OBRA NOVA</v>
          </cell>
        </row>
        <row r="30">
          <cell r="C30">
            <v>637324.04000000015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barracerta.com.br/produto/chapa-de-protecao-de-porta-em-aco-inox/?attribute_pa_tamanho=100cm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barracerta.com.br/produto/barra-de-apoio-para-porta-de-banheiro-pne/" TargetMode="External"/><Relationship Id="rId7" Type="http://schemas.openxmlformats.org/officeDocument/2006/relationships/hyperlink" Target="https://www.certiva.com.br/placa-de-protecao-ou-chapa-de-impacto-para-porta-de-90cm-11153" TargetMode="External"/><Relationship Id="rId12" Type="http://schemas.openxmlformats.org/officeDocument/2006/relationships/hyperlink" Target="https://www.raextintores.com.br/placa-indicativa-m1-h?utm_source=Site&amp;utm_medium=GoogleMerchant&amp;utm_campaign=GoogleMerchant&amp;gclid=Cj0KCQjwh_eFBhDZARIsALHjIKdqAKpa6n0O5OBk4pcQu2qmAEvN_GfG_tNDft8vgQVPW6RweEmVUb4aAq2IEALw_wcB" TargetMode="External"/><Relationship Id="rId2" Type="http://schemas.openxmlformats.org/officeDocument/2006/relationships/hyperlink" Target="https://www.certiva.com.br/barra-apoio-para-banheiro-reta-em-aluminio-40cm-com-canopla" TargetMode="External"/><Relationship Id="rId1" Type="http://schemas.openxmlformats.org/officeDocument/2006/relationships/hyperlink" Target="https://www.madeiramadeira.com.br/barra-para-porta-de-banheiro-pne-em-aco-inox-barracerta-2644490.html" TargetMode="External"/><Relationship Id="rId6" Type="http://schemas.openxmlformats.org/officeDocument/2006/relationships/hyperlink" Target="https://torneiraeletronica.com.br/produto/placa-de-protecao-ou-chapa-de-impacto-para-porta-53-020/159436" TargetMode="External"/><Relationship Id="rId11" Type="http://schemas.openxmlformats.org/officeDocument/2006/relationships/hyperlink" Target="https://enfoquevisual.com.br/products/m1-sinalizacao-de-emergencia-sistemas-de-seguranca-contra-incendio-fotoluminescente-elx-082?variant=4756276084766&amp;currency=BRL&amp;utm_medium=product_sync&amp;utm_source=google&amp;utm_content=sag_organic&amp;utm_campaign=sag_organic&amp;gclid=Cj0KCQjwh_eFBhDZARIsALHjIKcx8XKrU-w8fQm05ShcTKHN9H384rbISJLrFRqYm1QfYC2t1Og6dFcaAmiiEALw_wcB" TargetMode="External"/><Relationship Id="rId5" Type="http://schemas.openxmlformats.org/officeDocument/2006/relationships/hyperlink" Target="https://barracerta.com.br/produto/chapa-de-protecao-de-porta-em-aco-inox/?attribute_pa_tamanho=100cm" TargetMode="External"/><Relationship Id="rId10" Type="http://schemas.openxmlformats.org/officeDocument/2006/relationships/hyperlink" Target="https://www.placasshop.com.br/produtos/FL522/" TargetMode="External"/><Relationship Id="rId4" Type="http://schemas.openxmlformats.org/officeDocument/2006/relationships/hyperlink" Target="https://www.certiva.com.br/placa-de-protecao-ou-chapa-de-impacto-para-porta-de-90cm-11153" TargetMode="External"/><Relationship Id="rId9" Type="http://schemas.openxmlformats.org/officeDocument/2006/relationships/hyperlink" Target="https://torneiraeletronica.com.br/produto/placa-de-protecao-ou-chapa-de-impacto-para-porta-53-020/159436" TargetMode="External"/><Relationship Id="rId1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zoomScaleNormal="100" zoomScaleSheetLayoutView="100" workbookViewId="0">
      <selection activeCell="I13" sqref="I13"/>
    </sheetView>
  </sheetViews>
  <sheetFormatPr defaultColWidth="9.140625" defaultRowHeight="12.75" x14ac:dyDescent="0.2"/>
  <cols>
    <col min="1" max="1" width="10.28515625" style="1" bestFit="1" customWidth="1"/>
    <col min="2" max="2" width="62.140625" style="1" customWidth="1"/>
    <col min="3" max="3" width="14.42578125" style="1" customWidth="1"/>
    <col min="4" max="4" width="20.85546875" style="1" customWidth="1"/>
    <col min="5" max="16384" width="9.140625" style="1"/>
  </cols>
  <sheetData>
    <row r="1" spans="1:4" x14ac:dyDescent="0.2">
      <c r="A1" s="129" t="s">
        <v>673</v>
      </c>
      <c r="B1" s="129"/>
      <c r="C1" s="129"/>
      <c r="D1" s="129"/>
    </row>
    <row r="2" spans="1:4" x14ac:dyDescent="0.2">
      <c r="A2" s="129"/>
      <c r="B2" s="129"/>
      <c r="C2" s="129"/>
      <c r="D2" s="129"/>
    </row>
    <row r="3" spans="1:4" x14ac:dyDescent="0.2">
      <c r="A3" s="129"/>
      <c r="B3" s="129"/>
      <c r="C3" s="129"/>
      <c r="D3" s="129"/>
    </row>
    <row r="4" spans="1:4" x14ac:dyDescent="0.2">
      <c r="A4" s="129"/>
      <c r="B4" s="129"/>
      <c r="C4" s="129"/>
      <c r="D4" s="129"/>
    </row>
    <row r="5" spans="1:4" ht="13.5" thickBot="1" x14ac:dyDescent="0.25">
      <c r="A5" s="130"/>
      <c r="B5" s="130"/>
      <c r="C5" s="130"/>
      <c r="D5" s="130"/>
    </row>
    <row r="6" spans="1:4" s="4" customFormat="1" ht="13.5" customHeight="1" thickBot="1" x14ac:dyDescent="0.25">
      <c r="A6" s="2" t="s">
        <v>674</v>
      </c>
      <c r="B6" s="3" t="s">
        <v>675</v>
      </c>
      <c r="C6" s="131" t="s">
        <v>676</v>
      </c>
      <c r="D6" s="132" t="s">
        <v>959</v>
      </c>
    </row>
    <row r="7" spans="1:4" s="4" customFormat="1" ht="13.5" customHeight="1" thickBot="1" x14ac:dyDescent="0.25">
      <c r="A7" s="2" t="s">
        <v>677</v>
      </c>
      <c r="B7" s="3" t="s">
        <v>678</v>
      </c>
      <c r="C7" s="131"/>
      <c r="D7" s="131"/>
    </row>
    <row r="8" spans="1:4" s="4" customFormat="1" ht="13.5" customHeight="1" thickBot="1" x14ac:dyDescent="0.25">
      <c r="A8" s="5" t="s">
        <v>679</v>
      </c>
      <c r="B8" s="6" t="s">
        <v>680</v>
      </c>
      <c r="C8" s="131" t="s">
        <v>681</v>
      </c>
      <c r="D8" s="133">
        <f>[1]BDI!G25/100</f>
        <v>0.28347674918197008</v>
      </c>
    </row>
    <row r="9" spans="1:4" s="4" customFormat="1" ht="13.5" customHeight="1" thickBot="1" x14ac:dyDescent="0.25">
      <c r="A9" s="2" t="s">
        <v>682</v>
      </c>
      <c r="B9" s="7" t="s">
        <v>683</v>
      </c>
      <c r="C9" s="131"/>
      <c r="D9" s="133"/>
    </row>
    <row r="10" spans="1:4" s="11" customFormat="1" ht="27.2" customHeight="1" thickBot="1" x14ac:dyDescent="0.3">
      <c r="A10" s="8" t="s">
        <v>684</v>
      </c>
      <c r="B10" s="127" t="s">
        <v>685</v>
      </c>
      <c r="C10" s="128"/>
      <c r="D10" s="10" t="s">
        <v>686</v>
      </c>
    </row>
    <row r="11" spans="1:4" ht="19.7" customHeight="1" thickBot="1" x14ac:dyDescent="0.25">
      <c r="A11" s="12" t="str">
        <f>[1]ORÇAMENTO!A11</f>
        <v>1.0</v>
      </c>
      <c r="B11" s="136" t="str">
        <f>[1]ORÇAMENTO!D11</f>
        <v>ADMINISTRAÇÃO LOCAL DA OBRA</v>
      </c>
      <c r="C11" s="137"/>
      <c r="D11" s="13">
        <f>'Planilha Orçamentária'!H3</f>
        <v>69451.14</v>
      </c>
    </row>
    <row r="12" spans="1:4" ht="19.7" customHeight="1" thickBot="1" x14ac:dyDescent="0.25">
      <c r="A12" s="12" t="str">
        <f>[1]ORÇAMENTO!A16</f>
        <v>2.0</v>
      </c>
      <c r="B12" s="136" t="str">
        <f>[1]ORÇAMENTO!D16</f>
        <v>SERVIÇOS PRELIMINARES</v>
      </c>
      <c r="C12" s="138"/>
      <c r="D12" s="13">
        <f>'Planilha Orçamentária'!H6</f>
        <v>32747.24</v>
      </c>
    </row>
    <row r="13" spans="1:4" ht="19.7" customHeight="1" thickBot="1" x14ac:dyDescent="0.25">
      <c r="A13" s="12" t="str">
        <f>[1]ORÇAMENTO!A24</f>
        <v>3.0</v>
      </c>
      <c r="B13" s="136" t="str">
        <f>[1]ORÇAMENTO!D24</f>
        <v>INFRAESTRUTURA - SAPATAS/VIGAS BALDRAMES</v>
      </c>
      <c r="C13" s="138"/>
      <c r="D13" s="13">
        <f>'Planilha Orçamentária'!H12</f>
        <v>57350.32</v>
      </c>
    </row>
    <row r="14" spans="1:4" ht="19.7" customHeight="1" thickBot="1" x14ac:dyDescent="0.25">
      <c r="A14" s="12" t="str">
        <f>[1]ORÇAMENTO!A41</f>
        <v>4.0</v>
      </c>
      <c r="B14" s="136" t="str">
        <f>[1]ORÇAMENTO!D41</f>
        <v>SUPRAESTRUTURA - PILARES, VIGAS E LAJES</v>
      </c>
      <c r="C14" s="139"/>
      <c r="D14" s="13">
        <f>'Planilha Orçamentária'!H27</f>
        <v>120872.58</v>
      </c>
    </row>
    <row r="15" spans="1:4" ht="19.7" customHeight="1" thickBot="1" x14ac:dyDescent="0.25">
      <c r="A15" s="12" t="str">
        <f>[1]ORÇAMENTO!A54</f>
        <v>5.0</v>
      </c>
      <c r="B15" s="136" t="str">
        <f>[1]ORÇAMENTO!D54</f>
        <v>ALVENARIA</v>
      </c>
      <c r="C15" s="138"/>
      <c r="D15" s="13">
        <f>'Planilha Orçamentária'!H38</f>
        <v>74782.55</v>
      </c>
    </row>
    <row r="16" spans="1:4" ht="19.7" customHeight="1" thickBot="1" x14ac:dyDescent="0.25">
      <c r="A16" s="12" t="str">
        <f>[1]ORÇAMENTO!A66</f>
        <v>6.0</v>
      </c>
      <c r="B16" s="136" t="str">
        <f>[1]ORÇAMENTO!D66</f>
        <v>ESQUADRIAS E VIDROS</v>
      </c>
      <c r="C16" s="139"/>
      <c r="D16" s="13">
        <f>'Planilha Orçamentária'!H48</f>
        <v>68507.55</v>
      </c>
    </row>
    <row r="17" spans="1:4" ht="19.7" customHeight="1" thickBot="1" x14ac:dyDescent="0.25">
      <c r="A17" s="14" t="str">
        <f>[1]ORÇAMENTO!A80</f>
        <v>7.0</v>
      </c>
      <c r="B17" s="134" t="str">
        <f>[1]ORÇAMENTO!D80</f>
        <v>COBERTURA</v>
      </c>
      <c r="C17" s="140"/>
      <c r="D17" s="15">
        <f>'Planilha Orçamentária'!H60</f>
        <v>59080.69</v>
      </c>
    </row>
    <row r="18" spans="1:4" ht="19.7" customHeight="1" thickBot="1" x14ac:dyDescent="0.25">
      <c r="A18" s="14" t="str">
        <f>[1]ORÇAMENTO!A88</f>
        <v>8.0</v>
      </c>
      <c r="B18" s="134" t="str">
        <f>[1]ORÇAMENTO!D88</f>
        <v>IMPERMEABILIZAÇÃO</v>
      </c>
      <c r="C18" s="135"/>
      <c r="D18" s="15">
        <f>'Planilha Orçamentária'!H66</f>
        <v>744.53</v>
      </c>
    </row>
    <row r="19" spans="1:4" ht="19.7" customHeight="1" thickBot="1" x14ac:dyDescent="0.25">
      <c r="A19" s="14" t="str">
        <f>[1]ORÇAMENTO!A94</f>
        <v>9.0</v>
      </c>
      <c r="B19" s="134" t="str">
        <f>[1]ORÇAMENTO!D94</f>
        <v>REVESTIMENTOS INTERNOS/EXTERNOS</v>
      </c>
      <c r="C19" s="135"/>
      <c r="D19" s="15">
        <f>'Planilha Orçamentária'!H70</f>
        <v>52689.3</v>
      </c>
    </row>
    <row r="20" spans="1:4" ht="19.7" customHeight="1" thickBot="1" x14ac:dyDescent="0.25">
      <c r="A20" s="14" t="str">
        <f>[1]ORÇAMENTO!A102</f>
        <v>10.0</v>
      </c>
      <c r="B20" s="134" t="str">
        <f>[1]ORÇAMENTO!D102</f>
        <v>FORROS</v>
      </c>
      <c r="C20" s="135"/>
      <c r="D20" s="15">
        <f>'Planilha Orçamentária'!H76</f>
        <v>7665.01</v>
      </c>
    </row>
    <row r="21" spans="1:4" ht="19.7" customHeight="1" thickBot="1" x14ac:dyDescent="0.25">
      <c r="A21" s="14" t="str">
        <f>[1]ORÇAMENTO!A107</f>
        <v>11.0</v>
      </c>
      <c r="B21" s="134" t="str">
        <f>[1]ORÇAMENTO!D107</f>
        <v>PINTURA</v>
      </c>
      <c r="C21" s="135"/>
      <c r="D21" s="15">
        <f>'Planilha Orçamentária'!H79</f>
        <v>24929.96</v>
      </c>
    </row>
    <row r="22" spans="1:4" ht="19.7" customHeight="1" thickBot="1" x14ac:dyDescent="0.25">
      <c r="A22" s="14" t="str">
        <f>[1]ORÇAMENTO!A116</f>
        <v>12.0</v>
      </c>
      <c r="B22" s="134" t="str">
        <f>[1]ORÇAMENTO!D116</f>
        <v>PISO</v>
      </c>
      <c r="C22" s="135"/>
      <c r="D22" s="15">
        <f>'Planilha Orçamentária'!H86</f>
        <v>39663.03</v>
      </c>
    </row>
    <row r="23" spans="1:4" ht="19.7" customHeight="1" thickBot="1" x14ac:dyDescent="0.25">
      <c r="A23" s="14" t="str">
        <f>[1]ORÇAMENTO!A125</f>
        <v>13.0</v>
      </c>
      <c r="B23" s="134" t="str">
        <f>[1]ORÇAMENTO!D125</f>
        <v>ACABAMENTOS</v>
      </c>
      <c r="C23" s="135"/>
      <c r="D23" s="15">
        <f>'Planilha Orçamentária'!H93</f>
        <v>5118.62</v>
      </c>
    </row>
    <row r="24" spans="1:4" ht="19.7" customHeight="1" thickBot="1" x14ac:dyDescent="0.25">
      <c r="A24" s="14" t="str">
        <f>[1]ORÇAMENTO!A131</f>
        <v>14.0</v>
      </c>
      <c r="B24" s="134" t="str">
        <f>[1]ORÇAMENTO!D131</f>
        <v>INSTALAÇÕES ELÉTRICAS</v>
      </c>
      <c r="C24" s="135"/>
      <c r="D24" s="15">
        <f>'Planilha Orçamentária'!H97</f>
        <v>14332.1</v>
      </c>
    </row>
    <row r="25" spans="1:4" ht="19.7" customHeight="1" thickBot="1" x14ac:dyDescent="0.25">
      <c r="A25" s="14" t="str">
        <f>[1]ORÇAMENTO!A161</f>
        <v>15.0</v>
      </c>
      <c r="B25" s="134" t="str">
        <f>[1]ORÇAMENTO!D161</f>
        <v>INSTALAÇÕES HIDRÁULICAS</v>
      </c>
      <c r="C25" s="135"/>
      <c r="D25" s="15">
        <f>'Planilha Orçamentária'!H125</f>
        <v>7286.92</v>
      </c>
    </row>
    <row r="26" spans="1:4" ht="19.7" customHeight="1" thickBot="1" x14ac:dyDescent="0.25">
      <c r="A26" s="14" t="str">
        <f>[1]ORÇAMENTO!A196</f>
        <v>16.0</v>
      </c>
      <c r="B26" s="134" t="str">
        <f>[1]ORÇAMENTO!D196</f>
        <v>INSTALAÇÕES SANITÁRIAS</v>
      </c>
      <c r="C26" s="135"/>
      <c r="D26" s="15">
        <f>'Planilha Orçamentária'!H158</f>
        <v>22870.29</v>
      </c>
    </row>
    <row r="27" spans="1:4" ht="19.7" customHeight="1" thickBot="1" x14ac:dyDescent="0.25">
      <c r="A27" s="14" t="str">
        <f>[1]ORÇAMENTO!A231</f>
        <v>17.0</v>
      </c>
      <c r="B27" s="134" t="str">
        <f>[1]ORÇAMENTO!D231</f>
        <v>LOUÇAS, METAIS E ACESSÓRIOS</v>
      </c>
      <c r="C27" s="135"/>
      <c r="D27" s="15">
        <f>'Planilha Orçamentária'!H191</f>
        <v>9922.64</v>
      </c>
    </row>
    <row r="28" spans="1:4" ht="19.7" customHeight="1" thickBot="1" x14ac:dyDescent="0.25">
      <c r="A28" s="14" t="str">
        <f>[1]ORÇAMENTO!A247</f>
        <v>18.0</v>
      </c>
      <c r="B28" s="134" t="str">
        <f>[1]ORÇAMENTO!D247</f>
        <v>SPDA - SISTEMA DE PROTEÇÃO CONTRA DESCARGA ATMOSFÉRICA</v>
      </c>
      <c r="C28" s="135"/>
      <c r="D28" s="15">
        <f>'Planilha Orçamentária'!H205</f>
        <v>14514.55</v>
      </c>
    </row>
    <row r="29" spans="1:4" ht="19.7" customHeight="1" thickBot="1" x14ac:dyDescent="0.25">
      <c r="A29" s="14" t="str">
        <f>[1]ORÇAMENTO!A273</f>
        <v>19.0</v>
      </c>
      <c r="B29" s="134" t="str">
        <f>[1]ORÇAMENTO!D273</f>
        <v>PREVENÇÃO E COMBATE A INCÊNDIO</v>
      </c>
      <c r="C29" s="135"/>
      <c r="D29" s="15">
        <f>'Planilha Orçamentária'!H228</f>
        <v>979.43</v>
      </c>
    </row>
    <row r="30" spans="1:4" ht="19.7" customHeight="1" thickBot="1" x14ac:dyDescent="0.25">
      <c r="A30" s="14" t="s">
        <v>688</v>
      </c>
      <c r="B30" s="134" t="s">
        <v>672</v>
      </c>
      <c r="C30" s="135"/>
      <c r="D30" s="15">
        <f>'Planilha Orçamentária'!H235</f>
        <v>640.77</v>
      </c>
    </row>
    <row r="31" spans="1:4" ht="27" thickBot="1" x14ac:dyDescent="0.25">
      <c r="A31" s="141" t="s">
        <v>687</v>
      </c>
      <c r="B31" s="142"/>
      <c r="C31" s="143">
        <f>SUM(D11:D30)</f>
        <v>684149.2200000002</v>
      </c>
      <c r="D31" s="144"/>
    </row>
    <row r="32" spans="1:4" ht="19.7" customHeight="1" x14ac:dyDescent="0.2"/>
    <row r="33" ht="19.7" customHeight="1" x14ac:dyDescent="0.2"/>
    <row r="34" ht="19.7" customHeight="1" x14ac:dyDescent="0.2"/>
    <row r="35" ht="19.7" customHeight="1" x14ac:dyDescent="0.2"/>
    <row r="36" ht="19.7" customHeight="1" x14ac:dyDescent="0.2"/>
    <row r="37" ht="19.7" customHeight="1" x14ac:dyDescent="0.2"/>
    <row r="38" ht="19.7" customHeight="1" x14ac:dyDescent="0.2"/>
    <row r="39" ht="19.7" customHeight="1" x14ac:dyDescent="0.2"/>
    <row r="40" ht="19.7" customHeight="1" x14ac:dyDescent="0.2"/>
    <row r="41" ht="19.7" customHeight="1" x14ac:dyDescent="0.2"/>
  </sheetData>
  <mergeCells count="28">
    <mergeCell ref="B29:C29"/>
    <mergeCell ref="A31:B31"/>
    <mergeCell ref="C31:D31"/>
    <mergeCell ref="B30:C30"/>
    <mergeCell ref="B23:C23"/>
    <mergeCell ref="B24:C24"/>
    <mergeCell ref="B25:C25"/>
    <mergeCell ref="B26:C26"/>
    <mergeCell ref="B27:C27"/>
    <mergeCell ref="B28:C28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A1:D5"/>
    <mergeCell ref="C6:C7"/>
    <mergeCell ref="D6:D7"/>
    <mergeCell ref="C8:C9"/>
    <mergeCell ref="D8:D9"/>
  </mergeCells>
  <pageMargins left="0.78740157480314965" right="0.39370078740157483" top="0.78740157480314965" bottom="0.98425196850393704" header="0.78740157480314965" footer="0.31496062992125984"/>
  <pageSetup paperSize="9" scale="83" orientation="portrait" r:id="rId1"/>
  <headerFooter>
    <oddHeader>&amp;L&amp;G&amp;R&amp;G</oddHeader>
    <oddFooter>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238"/>
  <sheetViews>
    <sheetView workbookViewId="0">
      <selection activeCell="E53" sqref="E53"/>
    </sheetView>
  </sheetViews>
  <sheetFormatPr defaultRowHeight="15" x14ac:dyDescent="0.25"/>
  <cols>
    <col min="1" max="1" width="14.28515625" style="124" customWidth="1"/>
    <col min="2" max="2" width="82.5703125" style="126" customWidth="1"/>
    <col min="3" max="3" width="34.7109375" style="124" customWidth="1"/>
    <col min="4" max="8" width="14.28515625" style="124" customWidth="1"/>
    <col min="9" max="16384" width="9.140625" style="124"/>
  </cols>
  <sheetData>
    <row r="1" spans="1:8" ht="15" customHeight="1" x14ac:dyDescent="0.25">
      <c r="A1" s="123" t="s">
        <v>0</v>
      </c>
      <c r="B1" s="123" t="s">
        <v>1</v>
      </c>
      <c r="C1" s="123" t="s">
        <v>2</v>
      </c>
      <c r="D1" s="123" t="s">
        <v>3</v>
      </c>
      <c r="E1" s="123" t="s">
        <v>4</v>
      </c>
      <c r="F1" s="123" t="s">
        <v>5</v>
      </c>
      <c r="G1" s="123" t="s">
        <v>6</v>
      </c>
      <c r="H1" s="123" t="s">
        <v>7</v>
      </c>
    </row>
    <row r="2" spans="1:8" ht="15" customHeight="1" x14ac:dyDescent="0.25">
      <c r="A2" s="123" t="s">
        <v>8</v>
      </c>
      <c r="B2" s="121"/>
      <c r="C2" s="125"/>
      <c r="D2" s="125"/>
      <c r="E2" s="125"/>
      <c r="F2" s="125"/>
      <c r="G2" s="125"/>
      <c r="H2" s="125">
        <v>684149.22</v>
      </c>
    </row>
    <row r="3" spans="1:8" ht="15" customHeight="1" x14ac:dyDescent="0.25">
      <c r="A3" s="123" t="s">
        <v>9</v>
      </c>
      <c r="B3" s="121"/>
      <c r="C3" s="125"/>
      <c r="D3" s="125"/>
      <c r="E3" s="125"/>
      <c r="F3" s="125"/>
      <c r="G3" s="125"/>
      <c r="H3" s="125">
        <v>69451.14</v>
      </c>
    </row>
    <row r="4" spans="1:8" ht="15" customHeight="1" x14ac:dyDescent="0.25">
      <c r="A4" s="123" t="s">
        <v>10</v>
      </c>
      <c r="B4" s="122" t="s">
        <v>11</v>
      </c>
      <c r="C4" s="123" t="s">
        <v>12</v>
      </c>
      <c r="D4" s="123" t="s">
        <v>13</v>
      </c>
      <c r="E4" s="125">
        <v>396</v>
      </c>
      <c r="F4" s="125">
        <v>81.02</v>
      </c>
      <c r="G4" s="125">
        <v>103.98</v>
      </c>
      <c r="H4" s="125">
        <v>41176.080000000002</v>
      </c>
    </row>
    <row r="5" spans="1:8" ht="15" customHeight="1" x14ac:dyDescent="0.25">
      <c r="A5" s="123" t="s">
        <v>14</v>
      </c>
      <c r="B5" s="122" t="s">
        <v>15</v>
      </c>
      <c r="C5" s="123" t="s">
        <v>16</v>
      </c>
      <c r="D5" s="123" t="s">
        <v>17</v>
      </c>
      <c r="E5" s="125">
        <v>6</v>
      </c>
      <c r="F5" s="125">
        <v>3671.61</v>
      </c>
      <c r="G5" s="125">
        <v>4712.51</v>
      </c>
      <c r="H5" s="125">
        <v>28275.06</v>
      </c>
    </row>
    <row r="6" spans="1:8" ht="15" customHeight="1" x14ac:dyDescent="0.25">
      <c r="A6" s="123" t="s">
        <v>18</v>
      </c>
      <c r="B6" s="121"/>
      <c r="C6" s="125"/>
      <c r="D6" s="125"/>
      <c r="E6" s="125"/>
      <c r="F6" s="125"/>
      <c r="G6" s="125"/>
      <c r="H6" s="125">
        <v>32747.24</v>
      </c>
    </row>
    <row r="7" spans="1:8" ht="15" customHeight="1" x14ac:dyDescent="0.25">
      <c r="A7" s="123" t="s">
        <v>19</v>
      </c>
      <c r="B7" s="122" t="s">
        <v>20</v>
      </c>
      <c r="C7" s="123" t="s">
        <v>21</v>
      </c>
      <c r="D7" s="123" t="s">
        <v>22</v>
      </c>
      <c r="E7" s="125">
        <v>3.13</v>
      </c>
      <c r="F7" s="125">
        <v>280.82</v>
      </c>
      <c r="G7" s="125">
        <v>360.43</v>
      </c>
      <c r="H7" s="125">
        <v>1128.1400000000001</v>
      </c>
    </row>
    <row r="8" spans="1:8" ht="15" customHeight="1" x14ac:dyDescent="0.25">
      <c r="A8" s="123" t="s">
        <v>23</v>
      </c>
      <c r="B8" s="122" t="s">
        <v>24</v>
      </c>
      <c r="C8" s="123" t="s">
        <v>25</v>
      </c>
      <c r="D8" s="123" t="s">
        <v>22</v>
      </c>
      <c r="E8" s="125">
        <v>189.2</v>
      </c>
      <c r="F8" s="125">
        <v>89.73</v>
      </c>
      <c r="G8" s="125">
        <v>115.16</v>
      </c>
      <c r="H8" s="125">
        <v>21788.27</v>
      </c>
    </row>
    <row r="9" spans="1:8" ht="15" customHeight="1" x14ac:dyDescent="0.25">
      <c r="A9" s="123" t="s">
        <v>26</v>
      </c>
      <c r="B9" s="122" t="s">
        <v>27</v>
      </c>
      <c r="C9" s="123" t="s">
        <v>28</v>
      </c>
      <c r="D9" s="123" t="s">
        <v>22</v>
      </c>
      <c r="E9" s="125">
        <v>352</v>
      </c>
      <c r="F9" s="125">
        <v>0.28999999999999998</v>
      </c>
      <c r="G9" s="125">
        <v>0.37</v>
      </c>
      <c r="H9" s="125">
        <v>130.24</v>
      </c>
    </row>
    <row r="10" spans="1:8" ht="15" customHeight="1" x14ac:dyDescent="0.25">
      <c r="A10" s="123" t="s">
        <v>29</v>
      </c>
      <c r="B10" s="122" t="s">
        <v>30</v>
      </c>
      <c r="C10" s="123" t="s">
        <v>31</v>
      </c>
      <c r="D10" s="123" t="s">
        <v>22</v>
      </c>
      <c r="E10" s="125">
        <v>352</v>
      </c>
      <c r="F10" s="125">
        <v>0.08</v>
      </c>
      <c r="G10" s="125">
        <v>0.1</v>
      </c>
      <c r="H10" s="125">
        <v>35.200000000000003</v>
      </c>
    </row>
    <row r="11" spans="1:8" ht="15" customHeight="1" x14ac:dyDescent="0.25">
      <c r="A11" s="123" t="s">
        <v>32</v>
      </c>
      <c r="B11" s="122" t="s">
        <v>33</v>
      </c>
      <c r="C11" s="123" t="s">
        <v>34</v>
      </c>
      <c r="D11" s="123" t="s">
        <v>22</v>
      </c>
      <c r="E11" s="125">
        <v>176.86</v>
      </c>
      <c r="F11" s="125">
        <v>42.58</v>
      </c>
      <c r="G11" s="125">
        <v>54.65</v>
      </c>
      <c r="H11" s="125">
        <v>9665.39</v>
      </c>
    </row>
    <row r="12" spans="1:8" ht="15" customHeight="1" x14ac:dyDescent="0.25">
      <c r="A12" s="123" t="s">
        <v>35</v>
      </c>
      <c r="B12" s="121"/>
      <c r="C12" s="125"/>
      <c r="D12" s="125"/>
      <c r="E12" s="125"/>
      <c r="F12" s="125"/>
      <c r="G12" s="125"/>
      <c r="H12" s="125">
        <v>57350.32</v>
      </c>
    </row>
    <row r="13" spans="1:8" ht="15" customHeight="1" x14ac:dyDescent="0.25">
      <c r="A13" s="123" t="s">
        <v>36</v>
      </c>
      <c r="B13" s="122" t="s">
        <v>37</v>
      </c>
      <c r="C13" s="123" t="s">
        <v>38</v>
      </c>
      <c r="D13" s="123" t="s">
        <v>39</v>
      </c>
      <c r="E13" s="125">
        <v>12.73</v>
      </c>
      <c r="F13" s="125">
        <v>90.24</v>
      </c>
      <c r="G13" s="125">
        <v>115.82</v>
      </c>
      <c r="H13" s="125">
        <v>1474.38</v>
      </c>
    </row>
    <row r="14" spans="1:8" ht="15" customHeight="1" x14ac:dyDescent="0.25">
      <c r="A14" s="123" t="s">
        <v>40</v>
      </c>
      <c r="B14" s="122" t="s">
        <v>41</v>
      </c>
      <c r="C14" s="123" t="s">
        <v>42</v>
      </c>
      <c r="D14" s="123" t="s">
        <v>39</v>
      </c>
      <c r="E14" s="125">
        <v>37.46</v>
      </c>
      <c r="F14" s="125">
        <v>68.7</v>
      </c>
      <c r="G14" s="125">
        <v>88.17</v>
      </c>
      <c r="H14" s="125">
        <v>3302.84</v>
      </c>
    </row>
    <row r="15" spans="1:8" ht="15" customHeight="1" x14ac:dyDescent="0.25">
      <c r="A15" s="123" t="s">
        <v>43</v>
      </c>
      <c r="B15" s="122" t="s">
        <v>44</v>
      </c>
      <c r="C15" s="123" t="s">
        <v>45</v>
      </c>
      <c r="D15" s="123" t="s">
        <v>22</v>
      </c>
      <c r="E15" s="125">
        <v>71.260000000000005</v>
      </c>
      <c r="F15" s="125">
        <v>4.37</v>
      </c>
      <c r="G15" s="125">
        <v>5.6</v>
      </c>
      <c r="H15" s="125">
        <v>399.05</v>
      </c>
    </row>
    <row r="16" spans="1:8" ht="15" customHeight="1" x14ac:dyDescent="0.25">
      <c r="A16" s="123" t="s">
        <v>46</v>
      </c>
      <c r="B16" s="122" t="s">
        <v>47</v>
      </c>
      <c r="C16" s="123" t="s">
        <v>48</v>
      </c>
      <c r="D16" s="123" t="s">
        <v>39</v>
      </c>
      <c r="E16" s="125">
        <v>36.44</v>
      </c>
      <c r="F16" s="125">
        <v>21.79</v>
      </c>
      <c r="G16" s="125">
        <v>27.96</v>
      </c>
      <c r="H16" s="125">
        <v>1018.86</v>
      </c>
    </row>
    <row r="17" spans="1:8" ht="15" customHeight="1" x14ac:dyDescent="0.25">
      <c r="A17" s="123" t="s">
        <v>49</v>
      </c>
      <c r="B17" s="122" t="s">
        <v>50</v>
      </c>
      <c r="C17" s="123" t="s">
        <v>51</v>
      </c>
      <c r="D17" s="123" t="s">
        <v>22</v>
      </c>
      <c r="E17" s="125">
        <v>28.82</v>
      </c>
      <c r="F17" s="125">
        <v>24.33</v>
      </c>
      <c r="G17" s="125">
        <v>31.22</v>
      </c>
      <c r="H17" s="125">
        <v>899.76</v>
      </c>
    </row>
    <row r="18" spans="1:8" ht="15" customHeight="1" x14ac:dyDescent="0.25">
      <c r="A18" s="123" t="s">
        <v>52</v>
      </c>
      <c r="B18" s="122" t="s">
        <v>53</v>
      </c>
      <c r="C18" s="123" t="s">
        <v>54</v>
      </c>
      <c r="D18" s="123" t="s">
        <v>22</v>
      </c>
      <c r="E18" s="125">
        <v>45.22</v>
      </c>
      <c r="F18" s="125">
        <v>109.51</v>
      </c>
      <c r="G18" s="125">
        <v>140.55000000000001</v>
      </c>
      <c r="H18" s="125">
        <v>6355.67</v>
      </c>
    </row>
    <row r="19" spans="1:8" ht="15" customHeight="1" x14ac:dyDescent="0.25">
      <c r="A19" s="123" t="s">
        <v>55</v>
      </c>
      <c r="B19" s="122" t="s">
        <v>56</v>
      </c>
      <c r="C19" s="123" t="s">
        <v>57</v>
      </c>
      <c r="D19" s="123" t="s">
        <v>22</v>
      </c>
      <c r="E19" s="125">
        <v>91.92</v>
      </c>
      <c r="F19" s="125">
        <v>56.15</v>
      </c>
      <c r="G19" s="125">
        <v>72.06</v>
      </c>
      <c r="H19" s="125">
        <v>6623.75</v>
      </c>
    </row>
    <row r="20" spans="1:8" ht="15" customHeight="1" x14ac:dyDescent="0.25">
      <c r="A20" s="123" t="s">
        <v>58</v>
      </c>
      <c r="B20" s="122" t="s">
        <v>59</v>
      </c>
      <c r="C20" s="123" t="s">
        <v>60</v>
      </c>
      <c r="D20" s="123" t="s">
        <v>61</v>
      </c>
      <c r="E20" s="125">
        <v>367.9</v>
      </c>
      <c r="F20" s="125">
        <v>18.170000000000002</v>
      </c>
      <c r="G20" s="125">
        <v>23.32</v>
      </c>
      <c r="H20" s="125">
        <v>8579.42</v>
      </c>
    </row>
    <row r="21" spans="1:8" ht="15" customHeight="1" x14ac:dyDescent="0.25">
      <c r="A21" s="123" t="s">
        <v>62</v>
      </c>
      <c r="B21" s="122" t="s">
        <v>63</v>
      </c>
      <c r="C21" s="123" t="s">
        <v>64</v>
      </c>
      <c r="D21" s="123" t="s">
        <v>61</v>
      </c>
      <c r="E21" s="125">
        <v>133.1</v>
      </c>
      <c r="F21" s="125">
        <v>16.46</v>
      </c>
      <c r="G21" s="125">
        <v>21.12</v>
      </c>
      <c r="H21" s="125">
        <v>2811.07</v>
      </c>
    </row>
    <row r="22" spans="1:8" ht="15" customHeight="1" x14ac:dyDescent="0.25">
      <c r="A22" s="123" t="s">
        <v>65</v>
      </c>
      <c r="B22" s="122" t="s">
        <v>66</v>
      </c>
      <c r="C22" s="123" t="s">
        <v>67</v>
      </c>
      <c r="D22" s="123" t="s">
        <v>61</v>
      </c>
      <c r="E22" s="125">
        <v>100.4</v>
      </c>
      <c r="F22" s="125">
        <v>14.03</v>
      </c>
      <c r="G22" s="125">
        <v>18</v>
      </c>
      <c r="H22" s="125">
        <v>1807.2</v>
      </c>
    </row>
    <row r="23" spans="1:8" ht="15" customHeight="1" x14ac:dyDescent="0.25">
      <c r="A23" s="123" t="s">
        <v>68</v>
      </c>
      <c r="B23" s="122" t="s">
        <v>69</v>
      </c>
      <c r="C23" s="123" t="s">
        <v>70</v>
      </c>
      <c r="D23" s="123" t="s">
        <v>61</v>
      </c>
      <c r="E23" s="125">
        <v>143.4</v>
      </c>
      <c r="F23" s="125">
        <v>19.420000000000002</v>
      </c>
      <c r="G23" s="125">
        <v>24.92</v>
      </c>
      <c r="H23" s="125">
        <v>3573.52</v>
      </c>
    </row>
    <row r="24" spans="1:8" ht="15" customHeight="1" x14ac:dyDescent="0.25">
      <c r="A24" s="123" t="s">
        <v>71</v>
      </c>
      <c r="B24" s="122" t="s">
        <v>72</v>
      </c>
      <c r="C24" s="123" t="s">
        <v>73</v>
      </c>
      <c r="D24" s="123" t="s">
        <v>22</v>
      </c>
      <c r="E24" s="125">
        <v>169.76</v>
      </c>
      <c r="F24" s="125">
        <v>59.13</v>
      </c>
      <c r="G24" s="125">
        <v>75.89</v>
      </c>
      <c r="H24" s="125">
        <v>12883.08</v>
      </c>
    </row>
    <row r="25" spans="1:8" ht="15" customHeight="1" x14ac:dyDescent="0.25">
      <c r="A25" s="123" t="s">
        <v>74</v>
      </c>
      <c r="B25" s="122" t="s">
        <v>75</v>
      </c>
      <c r="C25" s="123" t="s">
        <v>76</v>
      </c>
      <c r="D25" s="123" t="s">
        <v>39</v>
      </c>
      <c r="E25" s="125">
        <v>13.82</v>
      </c>
      <c r="F25" s="125">
        <v>404</v>
      </c>
      <c r="G25" s="125">
        <v>518.53</v>
      </c>
      <c r="H25" s="125">
        <v>7166.08</v>
      </c>
    </row>
    <row r="26" spans="1:8" ht="15" customHeight="1" x14ac:dyDescent="0.25">
      <c r="A26" s="123" t="s">
        <v>77</v>
      </c>
      <c r="B26" s="122" t="s">
        <v>78</v>
      </c>
      <c r="C26" s="123" t="s">
        <v>79</v>
      </c>
      <c r="D26" s="123" t="s">
        <v>39</v>
      </c>
      <c r="E26" s="125">
        <v>13.82</v>
      </c>
      <c r="F26" s="125">
        <v>25.69</v>
      </c>
      <c r="G26" s="125">
        <v>32.97</v>
      </c>
      <c r="H26" s="125">
        <v>455.64</v>
      </c>
    </row>
    <row r="27" spans="1:8" ht="15" customHeight="1" x14ac:dyDescent="0.25">
      <c r="A27" s="123" t="s">
        <v>80</v>
      </c>
      <c r="B27" s="121"/>
      <c r="C27" s="125"/>
      <c r="D27" s="125"/>
      <c r="E27" s="125"/>
      <c r="F27" s="125"/>
      <c r="G27" s="125"/>
      <c r="H27" s="125">
        <v>120872.58</v>
      </c>
    </row>
    <row r="28" spans="1:8" ht="15" customHeight="1" x14ac:dyDescent="0.25">
      <c r="A28" s="123" t="s">
        <v>81</v>
      </c>
      <c r="B28" s="122" t="s">
        <v>82</v>
      </c>
      <c r="C28" s="123" t="s">
        <v>83</v>
      </c>
      <c r="D28" s="123" t="s">
        <v>22</v>
      </c>
      <c r="E28" s="125">
        <v>75.86</v>
      </c>
      <c r="F28" s="125">
        <v>146.47</v>
      </c>
      <c r="G28" s="125">
        <v>187.99</v>
      </c>
      <c r="H28" s="125">
        <v>14260.92</v>
      </c>
    </row>
    <row r="29" spans="1:8" ht="15" customHeight="1" x14ac:dyDescent="0.25">
      <c r="A29" s="123" t="s">
        <v>84</v>
      </c>
      <c r="B29" s="122" t="s">
        <v>85</v>
      </c>
      <c r="C29" s="123" t="s">
        <v>86</v>
      </c>
      <c r="D29" s="123" t="s">
        <v>22</v>
      </c>
      <c r="E29" s="125">
        <v>175.15</v>
      </c>
      <c r="F29" s="125">
        <v>105.56</v>
      </c>
      <c r="G29" s="125">
        <v>135.47999999999999</v>
      </c>
      <c r="H29" s="125">
        <v>23729.32</v>
      </c>
    </row>
    <row r="30" spans="1:8" ht="15" customHeight="1" x14ac:dyDescent="0.25">
      <c r="A30" s="123" t="s">
        <v>87</v>
      </c>
      <c r="B30" s="122" t="s">
        <v>88</v>
      </c>
      <c r="C30" s="123" t="s">
        <v>89</v>
      </c>
      <c r="D30" s="123" t="s">
        <v>61</v>
      </c>
      <c r="E30" s="125">
        <v>282.3</v>
      </c>
      <c r="F30" s="125">
        <v>19.420000000000002</v>
      </c>
      <c r="G30" s="125">
        <v>24.92</v>
      </c>
      <c r="H30" s="125">
        <v>7034.91</v>
      </c>
    </row>
    <row r="31" spans="1:8" ht="15" customHeight="1" x14ac:dyDescent="0.25">
      <c r="A31" s="123" t="s">
        <v>90</v>
      </c>
      <c r="B31" s="122" t="s">
        <v>88</v>
      </c>
      <c r="C31" s="123" t="s">
        <v>91</v>
      </c>
      <c r="D31" s="123" t="s">
        <v>61</v>
      </c>
      <c r="E31" s="125">
        <v>50.3</v>
      </c>
      <c r="F31" s="125">
        <v>18.940000000000001</v>
      </c>
      <c r="G31" s="125">
        <v>24.3</v>
      </c>
      <c r="H31" s="125">
        <v>1222.29</v>
      </c>
    </row>
    <row r="32" spans="1:8" ht="15" customHeight="1" x14ac:dyDescent="0.25">
      <c r="A32" s="123" t="s">
        <v>92</v>
      </c>
      <c r="B32" s="122" t="s">
        <v>88</v>
      </c>
      <c r="C32" s="123" t="s">
        <v>93</v>
      </c>
      <c r="D32" s="123" t="s">
        <v>61</v>
      </c>
      <c r="E32" s="125">
        <v>266.10000000000002</v>
      </c>
      <c r="F32" s="125">
        <v>18.16</v>
      </c>
      <c r="G32" s="125">
        <v>23.3</v>
      </c>
      <c r="H32" s="125">
        <v>6200.13</v>
      </c>
    </row>
    <row r="33" spans="1:8" ht="15" customHeight="1" x14ac:dyDescent="0.25">
      <c r="A33" s="123" t="s">
        <v>94</v>
      </c>
      <c r="B33" s="122" t="s">
        <v>88</v>
      </c>
      <c r="C33" s="123" t="s">
        <v>95</v>
      </c>
      <c r="D33" s="123" t="s">
        <v>61</v>
      </c>
      <c r="E33" s="125">
        <v>396.4</v>
      </c>
      <c r="F33" s="125">
        <v>16.41</v>
      </c>
      <c r="G33" s="125">
        <v>21.06</v>
      </c>
      <c r="H33" s="125">
        <v>8348.18</v>
      </c>
    </row>
    <row r="34" spans="1:8" ht="15" customHeight="1" x14ac:dyDescent="0.25">
      <c r="A34" s="123" t="s">
        <v>96</v>
      </c>
      <c r="B34" s="122" t="s">
        <v>88</v>
      </c>
      <c r="C34" s="123" t="s">
        <v>97</v>
      </c>
      <c r="D34" s="123" t="s">
        <v>61</v>
      </c>
      <c r="E34" s="125">
        <v>349.5</v>
      </c>
      <c r="F34" s="125">
        <v>13.91</v>
      </c>
      <c r="G34" s="125">
        <v>17.850000000000001</v>
      </c>
      <c r="H34" s="125">
        <v>6238.57</v>
      </c>
    </row>
    <row r="35" spans="1:8" ht="15" customHeight="1" x14ac:dyDescent="0.25">
      <c r="A35" s="123" t="s">
        <v>98</v>
      </c>
      <c r="B35" s="122" t="s">
        <v>99</v>
      </c>
      <c r="C35" s="123" t="s">
        <v>100</v>
      </c>
      <c r="D35" s="123" t="s">
        <v>22</v>
      </c>
      <c r="E35" s="125">
        <v>172.23</v>
      </c>
      <c r="F35" s="125">
        <v>172.98</v>
      </c>
      <c r="G35" s="125">
        <v>222.01</v>
      </c>
      <c r="H35" s="125">
        <v>38236.78</v>
      </c>
    </row>
    <row r="36" spans="1:8" ht="15" customHeight="1" x14ac:dyDescent="0.25">
      <c r="A36" s="123" t="s">
        <v>101</v>
      </c>
      <c r="B36" s="122" t="s">
        <v>102</v>
      </c>
      <c r="C36" s="123" t="s">
        <v>103</v>
      </c>
      <c r="D36" s="123" t="s">
        <v>39</v>
      </c>
      <c r="E36" s="125">
        <v>4.6500000000000004</v>
      </c>
      <c r="F36" s="125">
        <v>716.26</v>
      </c>
      <c r="G36" s="125">
        <v>919.31</v>
      </c>
      <c r="H36" s="125">
        <v>4274.79</v>
      </c>
    </row>
    <row r="37" spans="1:8" ht="15" customHeight="1" x14ac:dyDescent="0.25">
      <c r="A37" s="123" t="s">
        <v>104</v>
      </c>
      <c r="B37" s="122" t="s">
        <v>105</v>
      </c>
      <c r="C37" s="123" t="s">
        <v>106</v>
      </c>
      <c r="D37" s="123" t="s">
        <v>39</v>
      </c>
      <c r="E37" s="125">
        <v>13.79</v>
      </c>
      <c r="F37" s="125">
        <v>639.95000000000005</v>
      </c>
      <c r="G37" s="125">
        <v>821.37</v>
      </c>
      <c r="H37" s="125">
        <v>11326.69</v>
      </c>
    </row>
    <row r="38" spans="1:8" ht="15" customHeight="1" x14ac:dyDescent="0.25">
      <c r="A38" s="123" t="s">
        <v>107</v>
      </c>
      <c r="B38" s="121"/>
      <c r="C38" s="125"/>
      <c r="D38" s="125"/>
      <c r="E38" s="125"/>
      <c r="F38" s="125"/>
      <c r="G38" s="125"/>
      <c r="H38" s="125">
        <v>74782.55</v>
      </c>
    </row>
    <row r="39" spans="1:8" ht="15" customHeight="1" x14ac:dyDescent="0.25">
      <c r="A39" s="123" t="s">
        <v>108</v>
      </c>
      <c r="B39" s="122" t="s">
        <v>109</v>
      </c>
      <c r="C39" s="123" t="s">
        <v>110</v>
      </c>
      <c r="D39" s="123" t="s">
        <v>22</v>
      </c>
      <c r="E39" s="125">
        <v>477.94</v>
      </c>
      <c r="F39" s="125">
        <v>81.42</v>
      </c>
      <c r="G39" s="125">
        <v>104.5</v>
      </c>
      <c r="H39" s="125">
        <v>49944.73</v>
      </c>
    </row>
    <row r="40" spans="1:8" ht="15" customHeight="1" x14ac:dyDescent="0.25">
      <c r="A40" s="123" t="s">
        <v>111</v>
      </c>
      <c r="B40" s="122" t="s">
        <v>112</v>
      </c>
      <c r="C40" s="123" t="s">
        <v>113</v>
      </c>
      <c r="D40" s="123" t="s">
        <v>114</v>
      </c>
      <c r="E40" s="125">
        <v>6.2</v>
      </c>
      <c r="F40" s="125">
        <v>69.819999999999993</v>
      </c>
      <c r="G40" s="125">
        <v>89.61</v>
      </c>
      <c r="H40" s="125">
        <v>555.58000000000004</v>
      </c>
    </row>
    <row r="41" spans="1:8" ht="15" customHeight="1" x14ac:dyDescent="0.25">
      <c r="A41" s="123" t="s">
        <v>115</v>
      </c>
      <c r="B41" s="122" t="s">
        <v>116</v>
      </c>
      <c r="C41" s="123" t="s">
        <v>117</v>
      </c>
      <c r="D41" s="123" t="s">
        <v>114</v>
      </c>
      <c r="E41" s="125">
        <v>21.8</v>
      </c>
      <c r="F41" s="125">
        <v>80.989999999999995</v>
      </c>
      <c r="G41" s="125">
        <v>103.95</v>
      </c>
      <c r="H41" s="125">
        <v>2266.11</v>
      </c>
    </row>
    <row r="42" spans="1:8" ht="15" customHeight="1" x14ac:dyDescent="0.25">
      <c r="A42" s="123" t="s">
        <v>118</v>
      </c>
      <c r="B42" s="122" t="s">
        <v>119</v>
      </c>
      <c r="C42" s="123" t="s">
        <v>120</v>
      </c>
      <c r="D42" s="123" t="s">
        <v>114</v>
      </c>
      <c r="E42" s="125">
        <v>1</v>
      </c>
      <c r="F42" s="125">
        <v>66.33</v>
      </c>
      <c r="G42" s="125">
        <v>85.13</v>
      </c>
      <c r="H42" s="125">
        <v>85.13</v>
      </c>
    </row>
    <row r="43" spans="1:8" ht="15" customHeight="1" x14ac:dyDescent="0.25">
      <c r="A43" s="123" t="s">
        <v>121</v>
      </c>
      <c r="B43" s="122" t="s">
        <v>122</v>
      </c>
      <c r="C43" s="123" t="s">
        <v>123</v>
      </c>
      <c r="D43" s="123" t="s">
        <v>114</v>
      </c>
      <c r="E43" s="125">
        <v>7.1</v>
      </c>
      <c r="F43" s="125">
        <v>82.08</v>
      </c>
      <c r="G43" s="125">
        <v>105.34</v>
      </c>
      <c r="H43" s="125">
        <v>747.91</v>
      </c>
    </row>
    <row r="44" spans="1:8" ht="15" customHeight="1" x14ac:dyDescent="0.25">
      <c r="A44" s="123" t="s">
        <v>124</v>
      </c>
      <c r="B44" s="122" t="s">
        <v>125</v>
      </c>
      <c r="C44" s="123" t="s">
        <v>126</v>
      </c>
      <c r="D44" s="123" t="s">
        <v>114</v>
      </c>
      <c r="E44" s="125">
        <v>8.6</v>
      </c>
      <c r="F44" s="125">
        <v>66.849999999999994</v>
      </c>
      <c r="G44" s="125">
        <v>85.8</v>
      </c>
      <c r="H44" s="125">
        <v>737.88</v>
      </c>
    </row>
    <row r="45" spans="1:8" ht="15" customHeight="1" x14ac:dyDescent="0.25">
      <c r="A45" s="123" t="s">
        <v>127</v>
      </c>
      <c r="B45" s="122" t="s">
        <v>128</v>
      </c>
      <c r="C45" s="123" t="s">
        <v>129</v>
      </c>
      <c r="D45" s="123" t="s">
        <v>114</v>
      </c>
      <c r="E45" s="125">
        <v>27.4</v>
      </c>
      <c r="F45" s="125">
        <v>74.63</v>
      </c>
      <c r="G45" s="125">
        <v>95.78</v>
      </c>
      <c r="H45" s="125">
        <v>2624.37</v>
      </c>
    </row>
    <row r="46" spans="1:8" ht="15" customHeight="1" x14ac:dyDescent="0.25">
      <c r="A46" s="123" t="s">
        <v>130</v>
      </c>
      <c r="B46" s="122" t="s">
        <v>131</v>
      </c>
      <c r="C46" s="123" t="s">
        <v>132</v>
      </c>
      <c r="D46" s="123" t="s">
        <v>22</v>
      </c>
      <c r="E46" s="125">
        <v>7.28</v>
      </c>
      <c r="F46" s="125">
        <v>502.44</v>
      </c>
      <c r="G46" s="125">
        <v>644.88</v>
      </c>
      <c r="H46" s="125">
        <v>4694.72</v>
      </c>
    </row>
    <row r="47" spans="1:8" ht="15" customHeight="1" x14ac:dyDescent="0.25">
      <c r="A47" s="123" t="s">
        <v>133</v>
      </c>
      <c r="B47" s="122" t="s">
        <v>134</v>
      </c>
      <c r="C47" s="123" t="s">
        <v>135</v>
      </c>
      <c r="D47" s="123" t="s">
        <v>22</v>
      </c>
      <c r="E47" s="125">
        <v>58.57</v>
      </c>
      <c r="F47" s="125">
        <v>174.61</v>
      </c>
      <c r="G47" s="125">
        <v>224.11</v>
      </c>
      <c r="H47" s="125">
        <v>13126.12</v>
      </c>
    </row>
    <row r="48" spans="1:8" ht="15" customHeight="1" x14ac:dyDescent="0.25">
      <c r="A48" s="123" t="s">
        <v>136</v>
      </c>
      <c r="B48" s="121"/>
      <c r="C48" s="125"/>
      <c r="D48" s="125"/>
      <c r="E48" s="125"/>
      <c r="F48" s="125"/>
      <c r="G48" s="125"/>
      <c r="H48" s="125">
        <v>68507.55</v>
      </c>
    </row>
    <row r="49" spans="1:8" ht="15" customHeight="1" x14ac:dyDescent="0.25">
      <c r="A49" s="123" t="s">
        <v>137</v>
      </c>
      <c r="B49" s="122" t="s">
        <v>138</v>
      </c>
      <c r="C49" s="123" t="s">
        <v>139</v>
      </c>
      <c r="D49" s="123" t="s">
        <v>22</v>
      </c>
      <c r="E49" s="125">
        <v>1.8</v>
      </c>
      <c r="F49" s="125">
        <v>891.23</v>
      </c>
      <c r="G49" s="125">
        <v>1143.8900000000001</v>
      </c>
      <c r="H49" s="125">
        <v>2059</v>
      </c>
    </row>
    <row r="50" spans="1:8" ht="15" customHeight="1" x14ac:dyDescent="0.25">
      <c r="A50" s="123" t="s">
        <v>140</v>
      </c>
      <c r="B50" s="122" t="s">
        <v>141</v>
      </c>
      <c r="C50" s="123" t="s">
        <v>142</v>
      </c>
      <c r="D50" s="123" t="s">
        <v>22</v>
      </c>
      <c r="E50" s="125">
        <v>27.4</v>
      </c>
      <c r="F50" s="125">
        <v>540.1</v>
      </c>
      <c r="G50" s="125">
        <v>693.21</v>
      </c>
      <c r="H50" s="125">
        <v>18993.95</v>
      </c>
    </row>
    <row r="51" spans="1:8" ht="15" customHeight="1" x14ac:dyDescent="0.25">
      <c r="A51" s="123" t="s">
        <v>143</v>
      </c>
      <c r="B51" s="122" t="s">
        <v>144</v>
      </c>
      <c r="C51" s="123" t="s">
        <v>145</v>
      </c>
      <c r="D51" s="123" t="s">
        <v>22</v>
      </c>
      <c r="E51" s="125">
        <v>8.61</v>
      </c>
      <c r="F51" s="125">
        <v>971.94</v>
      </c>
      <c r="G51" s="125">
        <v>1247.48</v>
      </c>
      <c r="H51" s="125">
        <v>10740.8</v>
      </c>
    </row>
    <row r="52" spans="1:8" ht="15" customHeight="1" x14ac:dyDescent="0.25">
      <c r="A52" s="123" t="s">
        <v>146</v>
      </c>
      <c r="B52" s="122" t="s">
        <v>147</v>
      </c>
      <c r="C52" s="123" t="s">
        <v>148</v>
      </c>
      <c r="D52" s="123" t="s">
        <v>149</v>
      </c>
      <c r="E52" s="125">
        <v>3</v>
      </c>
      <c r="F52" s="125">
        <v>796.76</v>
      </c>
      <c r="G52" s="125">
        <v>1022.64</v>
      </c>
      <c r="H52" s="125">
        <v>3067.92</v>
      </c>
    </row>
    <row r="53" spans="1:8" ht="15" customHeight="1" x14ac:dyDescent="0.25">
      <c r="A53" s="123" t="s">
        <v>150</v>
      </c>
      <c r="B53" s="122" t="s">
        <v>151</v>
      </c>
      <c r="C53" s="123" t="s">
        <v>152</v>
      </c>
      <c r="D53" s="123" t="s">
        <v>149</v>
      </c>
      <c r="E53" s="125">
        <v>1</v>
      </c>
      <c r="F53" s="125">
        <v>1334.61</v>
      </c>
      <c r="G53" s="125">
        <v>1712.97</v>
      </c>
      <c r="H53" s="125">
        <v>1712.97</v>
      </c>
    </row>
    <row r="54" spans="1:8" ht="15" customHeight="1" x14ac:dyDescent="0.25">
      <c r="A54" s="123" t="s">
        <v>153</v>
      </c>
      <c r="B54" s="122" t="s">
        <v>154</v>
      </c>
      <c r="C54" s="123" t="s">
        <v>155</v>
      </c>
      <c r="D54" s="123" t="s">
        <v>149</v>
      </c>
      <c r="E54" s="125">
        <v>2</v>
      </c>
      <c r="F54" s="125">
        <v>869.87</v>
      </c>
      <c r="G54" s="125">
        <v>1116.47</v>
      </c>
      <c r="H54" s="125">
        <v>2232.94</v>
      </c>
    </row>
    <row r="55" spans="1:8" ht="15" customHeight="1" x14ac:dyDescent="0.25">
      <c r="A55" s="123" t="s">
        <v>156</v>
      </c>
      <c r="B55" s="122" t="s">
        <v>157</v>
      </c>
      <c r="C55" s="123" t="s">
        <v>158</v>
      </c>
      <c r="D55" s="123" t="s">
        <v>22</v>
      </c>
      <c r="E55" s="125">
        <v>7.42</v>
      </c>
      <c r="F55" s="125">
        <v>725.15</v>
      </c>
      <c r="G55" s="125">
        <v>930.73</v>
      </c>
      <c r="H55" s="125">
        <v>6906.01</v>
      </c>
    </row>
    <row r="56" spans="1:8" ht="15" customHeight="1" x14ac:dyDescent="0.25">
      <c r="A56" s="123" t="s">
        <v>159</v>
      </c>
      <c r="B56" s="122" t="s">
        <v>160</v>
      </c>
      <c r="C56" s="123" t="s">
        <v>161</v>
      </c>
      <c r="D56" s="123" t="s">
        <v>22</v>
      </c>
      <c r="E56" s="125">
        <v>4.62</v>
      </c>
      <c r="F56" s="125">
        <v>487.43</v>
      </c>
      <c r="G56" s="125">
        <v>625.61</v>
      </c>
      <c r="H56" s="125">
        <v>2890.31</v>
      </c>
    </row>
    <row r="57" spans="1:8" ht="15" customHeight="1" x14ac:dyDescent="0.25">
      <c r="A57" s="123" t="s">
        <v>162</v>
      </c>
      <c r="B57" s="122" t="s">
        <v>163</v>
      </c>
      <c r="C57" s="123" t="s">
        <v>164</v>
      </c>
      <c r="D57" s="123" t="s">
        <v>22</v>
      </c>
      <c r="E57" s="125">
        <v>5.2</v>
      </c>
      <c r="F57" s="125">
        <v>756</v>
      </c>
      <c r="G57" s="125">
        <v>970.32</v>
      </c>
      <c r="H57" s="125">
        <v>5045.66</v>
      </c>
    </row>
    <row r="58" spans="1:8" ht="15" customHeight="1" x14ac:dyDescent="0.25">
      <c r="A58" s="123" t="s">
        <v>165</v>
      </c>
      <c r="B58" s="122" t="s">
        <v>166</v>
      </c>
      <c r="C58" s="123" t="s">
        <v>167</v>
      </c>
      <c r="D58" s="123" t="s">
        <v>22</v>
      </c>
      <c r="E58" s="125">
        <v>9.24</v>
      </c>
      <c r="F58" s="125">
        <v>823.61</v>
      </c>
      <c r="G58" s="125">
        <v>1057.0999999999999</v>
      </c>
      <c r="H58" s="125">
        <v>9767.6</v>
      </c>
    </row>
    <row r="59" spans="1:8" ht="15" customHeight="1" x14ac:dyDescent="0.25">
      <c r="A59" s="123" t="s">
        <v>168</v>
      </c>
      <c r="B59" s="122" t="s">
        <v>169</v>
      </c>
      <c r="C59" s="123" t="s">
        <v>170</v>
      </c>
      <c r="D59" s="123" t="s">
        <v>114</v>
      </c>
      <c r="E59" s="125">
        <v>6.7</v>
      </c>
      <c r="F59" s="125">
        <v>591.95000000000005</v>
      </c>
      <c r="G59" s="125">
        <v>759.76</v>
      </c>
      <c r="H59" s="125">
        <v>5090.3900000000003</v>
      </c>
    </row>
    <row r="60" spans="1:8" ht="15" customHeight="1" x14ac:dyDescent="0.25">
      <c r="A60" s="123" t="s">
        <v>171</v>
      </c>
      <c r="B60" s="121"/>
      <c r="C60" s="125"/>
      <c r="D60" s="125"/>
      <c r="E60" s="125"/>
      <c r="F60" s="125"/>
      <c r="G60" s="125"/>
      <c r="H60" s="125">
        <v>59080.69</v>
      </c>
    </row>
    <row r="61" spans="1:8" ht="15" customHeight="1" x14ac:dyDescent="0.25">
      <c r="A61" s="123" t="s">
        <v>172</v>
      </c>
      <c r="B61" s="122" t="s">
        <v>173</v>
      </c>
      <c r="C61" s="123" t="s">
        <v>174</v>
      </c>
      <c r="D61" s="123" t="s">
        <v>22</v>
      </c>
      <c r="E61" s="125">
        <v>180.21</v>
      </c>
      <c r="F61" s="125">
        <v>12.69</v>
      </c>
      <c r="G61" s="125">
        <v>16.28</v>
      </c>
      <c r="H61" s="125">
        <v>2933.81</v>
      </c>
    </row>
    <row r="62" spans="1:8" ht="15" customHeight="1" x14ac:dyDescent="0.25">
      <c r="A62" s="123" t="s">
        <v>175</v>
      </c>
      <c r="B62" s="122" t="s">
        <v>176</v>
      </c>
      <c r="C62" s="123" t="s">
        <v>177</v>
      </c>
      <c r="D62" s="123" t="s">
        <v>22</v>
      </c>
      <c r="E62" s="125">
        <v>151.55000000000001</v>
      </c>
      <c r="F62" s="125">
        <v>222.45</v>
      </c>
      <c r="G62" s="125">
        <v>285.51</v>
      </c>
      <c r="H62" s="125">
        <v>43269.04</v>
      </c>
    </row>
    <row r="63" spans="1:8" ht="15" customHeight="1" x14ac:dyDescent="0.25">
      <c r="A63" s="123" t="s">
        <v>178</v>
      </c>
      <c r="B63" s="122" t="s">
        <v>179</v>
      </c>
      <c r="C63" s="123" t="s">
        <v>180</v>
      </c>
      <c r="D63" s="123" t="s">
        <v>114</v>
      </c>
      <c r="E63" s="125">
        <v>30.2</v>
      </c>
      <c r="F63" s="125">
        <v>69.36</v>
      </c>
      <c r="G63" s="125">
        <v>89.02</v>
      </c>
      <c r="H63" s="125">
        <v>2688.4</v>
      </c>
    </row>
    <row r="64" spans="1:8" ht="15" customHeight="1" x14ac:dyDescent="0.25">
      <c r="A64" s="123" t="s">
        <v>181</v>
      </c>
      <c r="B64" s="122" t="s">
        <v>182</v>
      </c>
      <c r="C64" s="123" t="s">
        <v>183</v>
      </c>
      <c r="D64" s="123" t="s">
        <v>114</v>
      </c>
      <c r="E64" s="125">
        <v>35.42</v>
      </c>
      <c r="F64" s="125">
        <v>54.26</v>
      </c>
      <c r="G64" s="125">
        <v>69.64</v>
      </c>
      <c r="H64" s="125">
        <v>2466.64</v>
      </c>
    </row>
    <row r="65" spans="1:8" ht="15" customHeight="1" x14ac:dyDescent="0.25">
      <c r="A65" s="123" t="s">
        <v>184</v>
      </c>
      <c r="B65" s="122" t="s">
        <v>185</v>
      </c>
      <c r="C65" s="123" t="s">
        <v>186</v>
      </c>
      <c r="D65" s="123" t="s">
        <v>114</v>
      </c>
      <c r="E65" s="125">
        <v>117.03</v>
      </c>
      <c r="F65" s="125">
        <v>51.42</v>
      </c>
      <c r="G65" s="125">
        <v>65.989999999999995</v>
      </c>
      <c r="H65" s="125">
        <v>7722.8</v>
      </c>
    </row>
    <row r="66" spans="1:8" ht="15" customHeight="1" x14ac:dyDescent="0.25">
      <c r="A66" s="123" t="s">
        <v>187</v>
      </c>
      <c r="B66" s="121"/>
      <c r="C66" s="125"/>
      <c r="D66" s="125"/>
      <c r="E66" s="125"/>
      <c r="F66" s="125"/>
      <c r="G66" s="125"/>
      <c r="H66" s="125">
        <v>744.53</v>
      </c>
    </row>
    <row r="67" spans="1:8" ht="15" customHeight="1" x14ac:dyDescent="0.25">
      <c r="A67" s="123" t="s">
        <v>188</v>
      </c>
      <c r="B67" s="122" t="s">
        <v>189</v>
      </c>
      <c r="C67" s="123" t="s">
        <v>190</v>
      </c>
      <c r="D67" s="123" t="s">
        <v>22</v>
      </c>
      <c r="E67" s="125">
        <v>3.7</v>
      </c>
      <c r="F67" s="125">
        <v>35.1</v>
      </c>
      <c r="G67" s="125">
        <v>45.05</v>
      </c>
      <c r="H67" s="125">
        <v>166.68</v>
      </c>
    </row>
    <row r="68" spans="1:8" ht="15" customHeight="1" x14ac:dyDescent="0.25">
      <c r="A68" s="123" t="s">
        <v>191</v>
      </c>
      <c r="B68" s="122" t="s">
        <v>192</v>
      </c>
      <c r="C68" s="123" t="s">
        <v>193</v>
      </c>
      <c r="D68" s="123" t="s">
        <v>22</v>
      </c>
      <c r="E68" s="125">
        <v>3.7</v>
      </c>
      <c r="F68" s="125">
        <v>93.94</v>
      </c>
      <c r="G68" s="125">
        <v>120.57</v>
      </c>
      <c r="H68" s="125">
        <v>446.1</v>
      </c>
    </row>
    <row r="69" spans="1:8" ht="15" customHeight="1" x14ac:dyDescent="0.25">
      <c r="A69" s="123" t="s">
        <v>194</v>
      </c>
      <c r="B69" s="122" t="s">
        <v>195</v>
      </c>
      <c r="C69" s="123" t="s">
        <v>196</v>
      </c>
      <c r="D69" s="123" t="s">
        <v>22</v>
      </c>
      <c r="E69" s="125">
        <v>3.7</v>
      </c>
      <c r="F69" s="125">
        <v>27.75</v>
      </c>
      <c r="G69" s="125">
        <v>35.61</v>
      </c>
      <c r="H69" s="125">
        <v>131.75</v>
      </c>
    </row>
    <row r="70" spans="1:8" ht="15" customHeight="1" x14ac:dyDescent="0.25">
      <c r="A70" s="123" t="s">
        <v>197</v>
      </c>
      <c r="B70" s="121"/>
      <c r="C70" s="125"/>
      <c r="D70" s="125"/>
      <c r="E70" s="125"/>
      <c r="F70" s="125"/>
      <c r="G70" s="125"/>
      <c r="H70" s="125">
        <v>52689.3</v>
      </c>
    </row>
    <row r="71" spans="1:8" ht="15" customHeight="1" x14ac:dyDescent="0.25">
      <c r="A71" s="123" t="s">
        <v>198</v>
      </c>
      <c r="B71" s="122" t="s">
        <v>199</v>
      </c>
      <c r="C71" s="123" t="s">
        <v>200</v>
      </c>
      <c r="D71" s="123" t="s">
        <v>22</v>
      </c>
      <c r="E71" s="125">
        <v>421.51</v>
      </c>
      <c r="F71" s="125">
        <v>5.08</v>
      </c>
      <c r="G71" s="125">
        <v>6.52</v>
      </c>
      <c r="H71" s="125">
        <v>2748.24</v>
      </c>
    </row>
    <row r="72" spans="1:8" ht="15" customHeight="1" x14ac:dyDescent="0.25">
      <c r="A72" s="123" t="s">
        <v>201</v>
      </c>
      <c r="B72" s="122" t="s">
        <v>202</v>
      </c>
      <c r="C72" s="123" t="s">
        <v>203</v>
      </c>
      <c r="D72" s="123" t="s">
        <v>22</v>
      </c>
      <c r="E72" s="125">
        <v>578.77</v>
      </c>
      <c r="F72" s="125">
        <v>6.64</v>
      </c>
      <c r="G72" s="125">
        <v>8.52</v>
      </c>
      <c r="H72" s="125">
        <v>4931.12</v>
      </c>
    </row>
    <row r="73" spans="1:8" ht="15" customHeight="1" x14ac:dyDescent="0.25">
      <c r="A73" s="123" t="s">
        <v>204</v>
      </c>
      <c r="B73" s="122" t="s">
        <v>205</v>
      </c>
      <c r="C73" s="123" t="s">
        <v>206</v>
      </c>
      <c r="D73" s="123" t="s">
        <v>22</v>
      </c>
      <c r="E73" s="125">
        <v>1000.28</v>
      </c>
      <c r="F73" s="125">
        <v>27.56</v>
      </c>
      <c r="G73" s="125">
        <v>35.369999999999997</v>
      </c>
      <c r="H73" s="125">
        <v>35379.9</v>
      </c>
    </row>
    <row r="74" spans="1:8" ht="15" customHeight="1" x14ac:dyDescent="0.25">
      <c r="A74" s="123" t="s">
        <v>207</v>
      </c>
      <c r="B74" s="122" t="s">
        <v>208</v>
      </c>
      <c r="C74" s="123" t="s">
        <v>209</v>
      </c>
      <c r="D74" s="123" t="s">
        <v>22</v>
      </c>
      <c r="E74" s="125">
        <v>34.71</v>
      </c>
      <c r="F74" s="125">
        <v>58.14</v>
      </c>
      <c r="G74" s="125">
        <v>74.62</v>
      </c>
      <c r="H74" s="125">
        <v>2590.06</v>
      </c>
    </row>
    <row r="75" spans="1:8" ht="15" customHeight="1" x14ac:dyDescent="0.25">
      <c r="A75" s="123" t="s">
        <v>210</v>
      </c>
      <c r="B75" s="122" t="s">
        <v>208</v>
      </c>
      <c r="C75" s="123" t="s">
        <v>211</v>
      </c>
      <c r="D75" s="123" t="s">
        <v>22</v>
      </c>
      <c r="E75" s="125">
        <v>105.2</v>
      </c>
      <c r="F75" s="125">
        <v>52.14</v>
      </c>
      <c r="G75" s="125">
        <v>66.92</v>
      </c>
      <c r="H75" s="125">
        <v>7039.98</v>
      </c>
    </row>
    <row r="76" spans="1:8" ht="15" customHeight="1" x14ac:dyDescent="0.25">
      <c r="A76" s="123" t="s">
        <v>212</v>
      </c>
      <c r="B76" s="121"/>
      <c r="C76" s="125"/>
      <c r="D76" s="125"/>
      <c r="E76" s="125"/>
      <c r="F76" s="125"/>
      <c r="G76" s="125"/>
      <c r="H76" s="125">
        <v>7665.01</v>
      </c>
    </row>
    <row r="77" spans="1:8" ht="15" customHeight="1" x14ac:dyDescent="0.25">
      <c r="A77" s="123" t="s">
        <v>213</v>
      </c>
      <c r="B77" s="122" t="s">
        <v>214</v>
      </c>
      <c r="C77" s="123" t="s">
        <v>215</v>
      </c>
      <c r="D77" s="123" t="s">
        <v>22</v>
      </c>
      <c r="E77" s="125">
        <v>96.15</v>
      </c>
      <c r="F77" s="125">
        <v>31.29</v>
      </c>
      <c r="G77" s="125">
        <v>40.159999999999997</v>
      </c>
      <c r="H77" s="125">
        <v>3861.38</v>
      </c>
    </row>
    <row r="78" spans="1:8" ht="15" customHeight="1" x14ac:dyDescent="0.25">
      <c r="A78" s="123" t="s">
        <v>216</v>
      </c>
      <c r="B78" s="122" t="s">
        <v>217</v>
      </c>
      <c r="C78" s="123" t="s">
        <v>218</v>
      </c>
      <c r="D78" s="123" t="s">
        <v>22</v>
      </c>
      <c r="E78" s="125">
        <v>61.26</v>
      </c>
      <c r="F78" s="125">
        <v>48.38</v>
      </c>
      <c r="G78" s="125">
        <v>62.09</v>
      </c>
      <c r="H78" s="125">
        <v>3803.63</v>
      </c>
    </row>
    <row r="79" spans="1:8" ht="15" customHeight="1" x14ac:dyDescent="0.25">
      <c r="A79" s="123" t="s">
        <v>219</v>
      </c>
      <c r="B79" s="121"/>
      <c r="C79" s="125"/>
      <c r="D79" s="125"/>
      <c r="E79" s="125"/>
      <c r="F79" s="125"/>
      <c r="G79" s="125"/>
      <c r="H79" s="125">
        <v>24929.96</v>
      </c>
    </row>
    <row r="80" spans="1:8" ht="15" customHeight="1" x14ac:dyDescent="0.25">
      <c r="A80" s="123" t="s">
        <v>220</v>
      </c>
      <c r="B80" s="122" t="s">
        <v>221</v>
      </c>
      <c r="C80" s="123" t="s">
        <v>222</v>
      </c>
      <c r="D80" s="123" t="s">
        <v>22</v>
      </c>
      <c r="E80" s="125">
        <v>725.55</v>
      </c>
      <c r="F80" s="125">
        <v>1.64</v>
      </c>
      <c r="G80" s="125">
        <v>2.1</v>
      </c>
      <c r="H80" s="125">
        <v>1523.65</v>
      </c>
    </row>
    <row r="81" spans="1:8" ht="15" customHeight="1" x14ac:dyDescent="0.25">
      <c r="A81" s="123" t="s">
        <v>223</v>
      </c>
      <c r="B81" s="122" t="s">
        <v>224</v>
      </c>
      <c r="C81" s="123" t="s">
        <v>225</v>
      </c>
      <c r="D81" s="123" t="s">
        <v>22</v>
      </c>
      <c r="E81" s="125">
        <v>157.41</v>
      </c>
      <c r="F81" s="125">
        <v>21.29</v>
      </c>
      <c r="G81" s="125">
        <v>27.32</v>
      </c>
      <c r="H81" s="125">
        <v>4300.4399999999996</v>
      </c>
    </row>
    <row r="82" spans="1:8" ht="15" customHeight="1" x14ac:dyDescent="0.25">
      <c r="A82" s="123" t="s">
        <v>226</v>
      </c>
      <c r="B82" s="122" t="s">
        <v>227</v>
      </c>
      <c r="C82" s="123" t="s">
        <v>228</v>
      </c>
      <c r="D82" s="123" t="s">
        <v>22</v>
      </c>
      <c r="E82" s="125">
        <v>228.14</v>
      </c>
      <c r="F82" s="125">
        <v>12.1</v>
      </c>
      <c r="G82" s="125">
        <v>15.53</v>
      </c>
      <c r="H82" s="125">
        <v>3543.01</v>
      </c>
    </row>
    <row r="83" spans="1:8" ht="15" customHeight="1" x14ac:dyDescent="0.25">
      <c r="A83" s="123" t="s">
        <v>229</v>
      </c>
      <c r="B83" s="122" t="s">
        <v>230</v>
      </c>
      <c r="C83" s="123" t="s">
        <v>231</v>
      </c>
      <c r="D83" s="123" t="s">
        <v>22</v>
      </c>
      <c r="E83" s="125">
        <v>157.41</v>
      </c>
      <c r="F83" s="125">
        <v>13.42</v>
      </c>
      <c r="G83" s="125">
        <v>17.22</v>
      </c>
      <c r="H83" s="125">
        <v>2710.6</v>
      </c>
    </row>
    <row r="84" spans="1:8" ht="15" customHeight="1" x14ac:dyDescent="0.25">
      <c r="A84" s="123" t="s">
        <v>232</v>
      </c>
      <c r="B84" s="122" t="s">
        <v>233</v>
      </c>
      <c r="C84" s="123" t="s">
        <v>234</v>
      </c>
      <c r="D84" s="123" t="s">
        <v>22</v>
      </c>
      <c r="E84" s="125">
        <v>228.14</v>
      </c>
      <c r="F84" s="125">
        <v>11.98</v>
      </c>
      <c r="G84" s="125">
        <v>15.37</v>
      </c>
      <c r="H84" s="125">
        <v>3506.51</v>
      </c>
    </row>
    <row r="85" spans="1:8" ht="15" customHeight="1" x14ac:dyDescent="0.25">
      <c r="A85" s="123" t="s">
        <v>235</v>
      </c>
      <c r="B85" s="122" t="s">
        <v>236</v>
      </c>
      <c r="C85" s="123" t="s">
        <v>237</v>
      </c>
      <c r="D85" s="123" t="s">
        <v>22</v>
      </c>
      <c r="E85" s="125">
        <v>420.98</v>
      </c>
      <c r="F85" s="125">
        <v>17.3</v>
      </c>
      <c r="G85" s="125">
        <v>22.2</v>
      </c>
      <c r="H85" s="125">
        <v>9345.75</v>
      </c>
    </row>
    <row r="86" spans="1:8" ht="15" customHeight="1" x14ac:dyDescent="0.25">
      <c r="A86" s="123" t="s">
        <v>238</v>
      </c>
      <c r="B86" s="121"/>
      <c r="C86" s="125"/>
      <c r="D86" s="125"/>
      <c r="E86" s="125"/>
      <c r="F86" s="125"/>
      <c r="G86" s="125"/>
      <c r="H86" s="125">
        <v>39663.03</v>
      </c>
    </row>
    <row r="87" spans="1:8" ht="15" customHeight="1" x14ac:dyDescent="0.25">
      <c r="A87" s="123" t="s">
        <v>239</v>
      </c>
      <c r="B87" s="122" t="s">
        <v>240</v>
      </c>
      <c r="C87" s="123" t="s">
        <v>241</v>
      </c>
      <c r="D87" s="123" t="s">
        <v>22</v>
      </c>
      <c r="E87" s="125">
        <v>147.25</v>
      </c>
      <c r="F87" s="125">
        <v>35.729999999999997</v>
      </c>
      <c r="G87" s="125">
        <v>45.85</v>
      </c>
      <c r="H87" s="125">
        <v>6751.41</v>
      </c>
    </row>
    <row r="88" spans="1:8" ht="15" customHeight="1" x14ac:dyDescent="0.25">
      <c r="A88" s="123" t="s">
        <v>242</v>
      </c>
      <c r="B88" s="122" t="s">
        <v>243</v>
      </c>
      <c r="C88" s="123" t="s">
        <v>244</v>
      </c>
      <c r="D88" s="123" t="s">
        <v>22</v>
      </c>
      <c r="E88" s="125">
        <v>75.5</v>
      </c>
      <c r="F88" s="125">
        <v>95.28</v>
      </c>
      <c r="G88" s="125">
        <v>122.29</v>
      </c>
      <c r="H88" s="125">
        <v>9232.89</v>
      </c>
    </row>
    <row r="89" spans="1:8" ht="15" customHeight="1" x14ac:dyDescent="0.25">
      <c r="A89" s="123" t="s">
        <v>245</v>
      </c>
      <c r="B89" s="122" t="s">
        <v>246</v>
      </c>
      <c r="C89" s="123" t="s">
        <v>247</v>
      </c>
      <c r="D89" s="123" t="s">
        <v>22</v>
      </c>
      <c r="E89" s="125">
        <v>6.1</v>
      </c>
      <c r="F89" s="125">
        <v>131.82</v>
      </c>
      <c r="G89" s="125">
        <v>169.19</v>
      </c>
      <c r="H89" s="125">
        <v>1032.05</v>
      </c>
    </row>
    <row r="90" spans="1:8" ht="15" customHeight="1" x14ac:dyDescent="0.25">
      <c r="A90" s="123" t="s">
        <v>248</v>
      </c>
      <c r="B90" s="122" t="s">
        <v>246</v>
      </c>
      <c r="C90" s="123" t="s">
        <v>249</v>
      </c>
      <c r="D90" s="123" t="s">
        <v>22</v>
      </c>
      <c r="E90" s="125">
        <v>12</v>
      </c>
      <c r="F90" s="125">
        <v>121.72</v>
      </c>
      <c r="G90" s="125">
        <v>156.22</v>
      </c>
      <c r="H90" s="125">
        <v>1874.64</v>
      </c>
    </row>
    <row r="91" spans="1:8" ht="15" customHeight="1" x14ac:dyDescent="0.25">
      <c r="A91" s="123" t="s">
        <v>250</v>
      </c>
      <c r="B91" s="122" t="s">
        <v>246</v>
      </c>
      <c r="C91" s="123" t="s">
        <v>251</v>
      </c>
      <c r="D91" s="123" t="s">
        <v>22</v>
      </c>
      <c r="E91" s="125">
        <v>129.15</v>
      </c>
      <c r="F91" s="125">
        <v>115.89</v>
      </c>
      <c r="G91" s="125">
        <v>148.74</v>
      </c>
      <c r="H91" s="125">
        <v>19209.77</v>
      </c>
    </row>
    <row r="92" spans="1:8" ht="15" customHeight="1" x14ac:dyDescent="0.25">
      <c r="A92" s="123" t="s">
        <v>252</v>
      </c>
      <c r="B92" s="122" t="s">
        <v>253</v>
      </c>
      <c r="C92" s="123" t="s">
        <v>254</v>
      </c>
      <c r="D92" s="123" t="s">
        <v>22</v>
      </c>
      <c r="E92" s="125">
        <v>104.5</v>
      </c>
      <c r="F92" s="125">
        <v>11.65</v>
      </c>
      <c r="G92" s="125">
        <v>14.95</v>
      </c>
      <c r="H92" s="125">
        <v>1562.27</v>
      </c>
    </row>
    <row r="93" spans="1:8" ht="15" customHeight="1" x14ac:dyDescent="0.25">
      <c r="A93" s="123" t="s">
        <v>255</v>
      </c>
      <c r="B93" s="121"/>
      <c r="C93" s="125"/>
      <c r="D93" s="125"/>
      <c r="E93" s="125"/>
      <c r="F93" s="125"/>
      <c r="G93" s="125"/>
      <c r="H93" s="125">
        <v>5118.62</v>
      </c>
    </row>
    <row r="94" spans="1:8" ht="15" customHeight="1" x14ac:dyDescent="0.25">
      <c r="A94" s="123" t="s">
        <v>256</v>
      </c>
      <c r="B94" s="122" t="s">
        <v>257</v>
      </c>
      <c r="C94" s="123" t="s">
        <v>258</v>
      </c>
      <c r="D94" s="123" t="s">
        <v>114</v>
      </c>
      <c r="E94" s="125">
        <v>59.6</v>
      </c>
      <c r="F94" s="125">
        <v>7.05</v>
      </c>
      <c r="G94" s="125">
        <v>9.0399999999999991</v>
      </c>
      <c r="H94" s="125">
        <v>538.78</v>
      </c>
    </row>
    <row r="95" spans="1:8" ht="15" customHeight="1" x14ac:dyDescent="0.25">
      <c r="A95" s="123" t="s">
        <v>259</v>
      </c>
      <c r="B95" s="122" t="s">
        <v>260</v>
      </c>
      <c r="C95" s="123" t="s">
        <v>261</v>
      </c>
      <c r="D95" s="123" t="s">
        <v>114</v>
      </c>
      <c r="E95" s="125">
        <v>16</v>
      </c>
      <c r="F95" s="125">
        <v>89.44</v>
      </c>
      <c r="G95" s="125">
        <v>114.79</v>
      </c>
      <c r="H95" s="125">
        <v>1836.64</v>
      </c>
    </row>
    <row r="96" spans="1:8" ht="15" customHeight="1" x14ac:dyDescent="0.25">
      <c r="A96" s="123" t="s">
        <v>262</v>
      </c>
      <c r="B96" s="122" t="s">
        <v>263</v>
      </c>
      <c r="C96" s="123" t="s">
        <v>264</v>
      </c>
      <c r="D96" s="123" t="s">
        <v>114</v>
      </c>
      <c r="E96" s="125">
        <v>24</v>
      </c>
      <c r="F96" s="125">
        <v>89.06</v>
      </c>
      <c r="G96" s="125">
        <v>114.3</v>
      </c>
      <c r="H96" s="125">
        <v>2743.2</v>
      </c>
    </row>
    <row r="97" spans="1:8" ht="15" customHeight="1" x14ac:dyDescent="0.25">
      <c r="A97" s="123" t="s">
        <v>265</v>
      </c>
      <c r="B97" s="121"/>
      <c r="C97" s="125"/>
      <c r="D97" s="125"/>
      <c r="E97" s="125"/>
      <c r="F97" s="125"/>
      <c r="G97" s="125"/>
      <c r="H97" s="125">
        <v>14332.1</v>
      </c>
    </row>
    <row r="98" spans="1:8" ht="15" customHeight="1" x14ac:dyDescent="0.25">
      <c r="A98" s="123" t="s">
        <v>266</v>
      </c>
      <c r="B98" s="122" t="s">
        <v>267</v>
      </c>
      <c r="C98" s="123" t="s">
        <v>268</v>
      </c>
      <c r="D98" s="123" t="s">
        <v>149</v>
      </c>
      <c r="E98" s="125">
        <v>22</v>
      </c>
      <c r="F98" s="125">
        <v>7.7</v>
      </c>
      <c r="G98" s="125">
        <v>9.8800000000000008</v>
      </c>
      <c r="H98" s="125">
        <v>217.36</v>
      </c>
    </row>
    <row r="99" spans="1:8" ht="15" customHeight="1" x14ac:dyDescent="0.25">
      <c r="A99" s="123" t="s">
        <v>269</v>
      </c>
      <c r="B99" s="122" t="s">
        <v>270</v>
      </c>
      <c r="C99" s="123" t="s">
        <v>271</v>
      </c>
      <c r="D99" s="123" t="s">
        <v>149</v>
      </c>
      <c r="E99" s="125">
        <v>15</v>
      </c>
      <c r="F99" s="125">
        <v>11.24</v>
      </c>
      <c r="G99" s="125">
        <v>14.42</v>
      </c>
      <c r="H99" s="125">
        <v>216.3</v>
      </c>
    </row>
    <row r="100" spans="1:8" ht="15" customHeight="1" x14ac:dyDescent="0.25">
      <c r="A100" s="123" t="s">
        <v>272</v>
      </c>
      <c r="B100" s="122" t="s">
        <v>273</v>
      </c>
      <c r="C100" s="123" t="s">
        <v>274</v>
      </c>
      <c r="D100" s="123" t="s">
        <v>149</v>
      </c>
      <c r="E100" s="125">
        <v>8</v>
      </c>
      <c r="F100" s="125">
        <v>20.68</v>
      </c>
      <c r="G100" s="125">
        <v>26.54</v>
      </c>
      <c r="H100" s="125">
        <v>212.32</v>
      </c>
    </row>
    <row r="101" spans="1:8" ht="15" customHeight="1" x14ac:dyDescent="0.25">
      <c r="A101" s="123" t="s">
        <v>275</v>
      </c>
      <c r="B101" s="122" t="s">
        <v>276</v>
      </c>
      <c r="C101" s="123" t="s">
        <v>277</v>
      </c>
      <c r="D101" s="123" t="s">
        <v>149</v>
      </c>
      <c r="E101" s="125">
        <v>43</v>
      </c>
      <c r="F101" s="125">
        <v>8.8699999999999992</v>
      </c>
      <c r="G101" s="125">
        <v>11.38</v>
      </c>
      <c r="H101" s="125">
        <v>489.34</v>
      </c>
    </row>
    <row r="102" spans="1:8" ht="15" customHeight="1" x14ac:dyDescent="0.25">
      <c r="A102" s="123" t="s">
        <v>278</v>
      </c>
      <c r="B102" s="122" t="s">
        <v>279</v>
      </c>
      <c r="C102" s="123" t="s">
        <v>280</v>
      </c>
      <c r="D102" s="123" t="s">
        <v>114</v>
      </c>
      <c r="E102" s="125">
        <v>350.95</v>
      </c>
      <c r="F102" s="125">
        <v>3.8</v>
      </c>
      <c r="G102" s="125">
        <v>4.87</v>
      </c>
      <c r="H102" s="125">
        <v>1709.12</v>
      </c>
    </row>
    <row r="103" spans="1:8" ht="15" customHeight="1" x14ac:dyDescent="0.25">
      <c r="A103" s="123" t="s">
        <v>281</v>
      </c>
      <c r="B103" s="122" t="s">
        <v>282</v>
      </c>
      <c r="C103" s="123" t="s">
        <v>283</v>
      </c>
      <c r="D103" s="123" t="s">
        <v>114</v>
      </c>
      <c r="E103" s="125">
        <v>496.85</v>
      </c>
      <c r="F103" s="125">
        <v>5.15</v>
      </c>
      <c r="G103" s="125">
        <v>6.61</v>
      </c>
      <c r="H103" s="125">
        <v>3284.17</v>
      </c>
    </row>
    <row r="104" spans="1:8" ht="15" customHeight="1" x14ac:dyDescent="0.25">
      <c r="A104" s="123" t="s">
        <v>284</v>
      </c>
      <c r="B104" s="122" t="s">
        <v>285</v>
      </c>
      <c r="C104" s="123" t="s">
        <v>286</v>
      </c>
      <c r="D104" s="123" t="s">
        <v>114</v>
      </c>
      <c r="E104" s="125">
        <v>54.75</v>
      </c>
      <c r="F104" s="125">
        <v>7.27</v>
      </c>
      <c r="G104" s="125">
        <v>9.33</v>
      </c>
      <c r="H104" s="125">
        <v>510.81</v>
      </c>
    </row>
    <row r="105" spans="1:8" ht="15" customHeight="1" x14ac:dyDescent="0.25">
      <c r="A105" s="123" t="s">
        <v>287</v>
      </c>
      <c r="B105" s="122" t="s">
        <v>288</v>
      </c>
      <c r="C105" s="123" t="s">
        <v>289</v>
      </c>
      <c r="D105" s="123" t="s">
        <v>114</v>
      </c>
      <c r="E105" s="125">
        <v>57.45</v>
      </c>
      <c r="F105" s="125">
        <v>9.82</v>
      </c>
      <c r="G105" s="125">
        <v>12.6</v>
      </c>
      <c r="H105" s="125">
        <v>723.87</v>
      </c>
    </row>
    <row r="106" spans="1:8" ht="15" customHeight="1" x14ac:dyDescent="0.25">
      <c r="A106" s="123" t="s">
        <v>290</v>
      </c>
      <c r="B106" s="122" t="s">
        <v>291</v>
      </c>
      <c r="C106" s="123" t="s">
        <v>292</v>
      </c>
      <c r="D106" s="123" t="s">
        <v>114</v>
      </c>
      <c r="E106" s="125">
        <v>43.5</v>
      </c>
      <c r="F106" s="125">
        <v>15.53</v>
      </c>
      <c r="G106" s="125">
        <v>19.93</v>
      </c>
      <c r="H106" s="125">
        <v>866.95</v>
      </c>
    </row>
    <row r="107" spans="1:8" ht="15" customHeight="1" x14ac:dyDescent="0.25">
      <c r="A107" s="123" t="s">
        <v>293</v>
      </c>
      <c r="B107" s="122" t="s">
        <v>294</v>
      </c>
      <c r="C107" s="123" t="s">
        <v>295</v>
      </c>
      <c r="D107" s="123" t="s">
        <v>149</v>
      </c>
      <c r="E107" s="125">
        <v>4</v>
      </c>
      <c r="F107" s="125">
        <v>35.4</v>
      </c>
      <c r="G107" s="125">
        <v>45.43</v>
      </c>
      <c r="H107" s="125">
        <v>181.72</v>
      </c>
    </row>
    <row r="108" spans="1:8" ht="15" customHeight="1" x14ac:dyDescent="0.25">
      <c r="A108" s="123" t="s">
        <v>296</v>
      </c>
      <c r="B108" s="122" t="s">
        <v>297</v>
      </c>
      <c r="C108" s="123" t="s">
        <v>298</v>
      </c>
      <c r="D108" s="123" t="s">
        <v>149</v>
      </c>
      <c r="E108" s="125">
        <v>2</v>
      </c>
      <c r="F108" s="125">
        <v>31.73</v>
      </c>
      <c r="G108" s="125">
        <v>40.72</v>
      </c>
      <c r="H108" s="125">
        <v>81.44</v>
      </c>
    </row>
    <row r="109" spans="1:8" ht="15" customHeight="1" x14ac:dyDescent="0.25">
      <c r="A109" s="123" t="s">
        <v>299</v>
      </c>
      <c r="B109" s="122" t="s">
        <v>300</v>
      </c>
      <c r="C109" s="123" t="s">
        <v>301</v>
      </c>
      <c r="D109" s="123" t="s">
        <v>149</v>
      </c>
      <c r="E109" s="125">
        <v>2</v>
      </c>
      <c r="F109" s="125">
        <v>43.43</v>
      </c>
      <c r="G109" s="125">
        <v>55.74</v>
      </c>
      <c r="H109" s="125">
        <v>111.48</v>
      </c>
    </row>
    <row r="110" spans="1:8" ht="15" customHeight="1" x14ac:dyDescent="0.25">
      <c r="A110" s="123" t="s">
        <v>302</v>
      </c>
      <c r="B110" s="122" t="s">
        <v>303</v>
      </c>
      <c r="C110" s="123" t="s">
        <v>304</v>
      </c>
      <c r="D110" s="123" t="s">
        <v>149</v>
      </c>
      <c r="E110" s="125">
        <v>22</v>
      </c>
      <c r="F110" s="125">
        <v>21.2</v>
      </c>
      <c r="G110" s="125">
        <v>27.21</v>
      </c>
      <c r="H110" s="125">
        <v>598.62</v>
      </c>
    </row>
    <row r="111" spans="1:8" ht="15" customHeight="1" x14ac:dyDescent="0.25">
      <c r="A111" s="123" t="s">
        <v>305</v>
      </c>
      <c r="B111" s="122" t="s">
        <v>306</v>
      </c>
      <c r="C111" s="123" t="s">
        <v>307</v>
      </c>
      <c r="D111" s="123" t="s">
        <v>149</v>
      </c>
      <c r="E111" s="125">
        <v>7</v>
      </c>
      <c r="F111" s="125">
        <v>23.74</v>
      </c>
      <c r="G111" s="125">
        <v>30.47</v>
      </c>
      <c r="H111" s="125">
        <v>213.29</v>
      </c>
    </row>
    <row r="112" spans="1:8" ht="15" customHeight="1" x14ac:dyDescent="0.25">
      <c r="A112" s="123" t="s">
        <v>308</v>
      </c>
      <c r="B112" s="122" t="s">
        <v>309</v>
      </c>
      <c r="C112" s="123" t="s">
        <v>310</v>
      </c>
      <c r="D112" s="123" t="s">
        <v>149</v>
      </c>
      <c r="E112" s="125">
        <v>8</v>
      </c>
      <c r="F112" s="125">
        <v>30.27</v>
      </c>
      <c r="G112" s="125">
        <v>38.85</v>
      </c>
      <c r="H112" s="125">
        <v>310.8</v>
      </c>
    </row>
    <row r="113" spans="1:8" ht="15" customHeight="1" x14ac:dyDescent="0.25">
      <c r="A113" s="123" t="s">
        <v>311</v>
      </c>
      <c r="B113" s="122" t="s">
        <v>312</v>
      </c>
      <c r="C113" s="123" t="s">
        <v>313</v>
      </c>
      <c r="D113" s="123" t="s">
        <v>149</v>
      </c>
      <c r="E113" s="125">
        <v>5</v>
      </c>
      <c r="F113" s="125">
        <v>10.79</v>
      </c>
      <c r="G113" s="125">
        <v>13.84</v>
      </c>
      <c r="H113" s="125">
        <v>69.2</v>
      </c>
    </row>
    <row r="114" spans="1:8" ht="15" customHeight="1" x14ac:dyDescent="0.25">
      <c r="A114" s="123" t="s">
        <v>314</v>
      </c>
      <c r="B114" s="122" t="s">
        <v>315</v>
      </c>
      <c r="C114" s="123" t="s">
        <v>316</v>
      </c>
      <c r="D114" s="123" t="s">
        <v>149</v>
      </c>
      <c r="E114" s="125">
        <v>1</v>
      </c>
      <c r="F114" s="125">
        <v>11.22</v>
      </c>
      <c r="G114" s="125">
        <v>14.4</v>
      </c>
      <c r="H114" s="125">
        <v>14.4</v>
      </c>
    </row>
    <row r="115" spans="1:8" ht="15" customHeight="1" x14ac:dyDescent="0.25">
      <c r="A115" s="123" t="s">
        <v>317</v>
      </c>
      <c r="B115" s="122" t="s">
        <v>318</v>
      </c>
      <c r="C115" s="123" t="s">
        <v>319</v>
      </c>
      <c r="D115" s="123" t="s">
        <v>149</v>
      </c>
      <c r="E115" s="125">
        <v>3</v>
      </c>
      <c r="F115" s="125">
        <v>54.28</v>
      </c>
      <c r="G115" s="125">
        <v>69.66</v>
      </c>
      <c r="H115" s="125">
        <v>208.98</v>
      </c>
    </row>
    <row r="116" spans="1:8" ht="15" customHeight="1" x14ac:dyDescent="0.25">
      <c r="A116" s="123" t="s">
        <v>320</v>
      </c>
      <c r="B116" s="122" t="s">
        <v>321</v>
      </c>
      <c r="C116" s="123" t="s">
        <v>322</v>
      </c>
      <c r="D116" s="123" t="s">
        <v>149</v>
      </c>
      <c r="E116" s="125">
        <v>1</v>
      </c>
      <c r="F116" s="125">
        <v>55.14</v>
      </c>
      <c r="G116" s="125">
        <v>70.77</v>
      </c>
      <c r="H116" s="125">
        <v>70.77</v>
      </c>
    </row>
    <row r="117" spans="1:8" ht="15" customHeight="1" x14ac:dyDescent="0.25">
      <c r="A117" s="123" t="s">
        <v>323</v>
      </c>
      <c r="B117" s="122" t="s">
        <v>324</v>
      </c>
      <c r="C117" s="123" t="s">
        <v>325</v>
      </c>
      <c r="D117" s="123" t="s">
        <v>149</v>
      </c>
      <c r="E117" s="125">
        <v>3</v>
      </c>
      <c r="F117" s="125">
        <v>56.94</v>
      </c>
      <c r="G117" s="125">
        <v>73.08</v>
      </c>
      <c r="H117" s="125">
        <v>219.24</v>
      </c>
    </row>
    <row r="118" spans="1:8" ht="15" customHeight="1" x14ac:dyDescent="0.25">
      <c r="A118" s="123" t="s">
        <v>326</v>
      </c>
      <c r="B118" s="122" t="s">
        <v>327</v>
      </c>
      <c r="C118" s="123" t="s">
        <v>328</v>
      </c>
      <c r="D118" s="123" t="s">
        <v>149</v>
      </c>
      <c r="E118" s="125">
        <v>1</v>
      </c>
      <c r="F118" s="125">
        <v>65.849999999999994</v>
      </c>
      <c r="G118" s="125">
        <v>84.51</v>
      </c>
      <c r="H118" s="125">
        <v>84.51</v>
      </c>
    </row>
    <row r="119" spans="1:8" ht="15" customHeight="1" x14ac:dyDescent="0.25">
      <c r="A119" s="123" t="s">
        <v>329</v>
      </c>
      <c r="B119" s="122" t="s">
        <v>330</v>
      </c>
      <c r="C119" s="123" t="s">
        <v>331</v>
      </c>
      <c r="D119" s="123" t="s">
        <v>149</v>
      </c>
      <c r="E119" s="125">
        <v>1</v>
      </c>
      <c r="F119" s="125">
        <v>36.880000000000003</v>
      </c>
      <c r="G119" s="125">
        <v>47.33</v>
      </c>
      <c r="H119" s="125">
        <v>47.33</v>
      </c>
    </row>
    <row r="120" spans="1:8" ht="15" customHeight="1" x14ac:dyDescent="0.25">
      <c r="A120" s="123" t="s">
        <v>332</v>
      </c>
      <c r="B120" s="122" t="s">
        <v>333</v>
      </c>
      <c r="C120" s="123" t="s">
        <v>334</v>
      </c>
      <c r="D120" s="123" t="s">
        <v>114</v>
      </c>
      <c r="E120" s="125">
        <v>263</v>
      </c>
      <c r="F120" s="125">
        <v>7.09</v>
      </c>
      <c r="G120" s="125">
        <v>9.1</v>
      </c>
      <c r="H120" s="125">
        <v>2393.3000000000002</v>
      </c>
    </row>
    <row r="121" spans="1:8" ht="15" customHeight="1" x14ac:dyDescent="0.25">
      <c r="A121" s="123" t="s">
        <v>335</v>
      </c>
      <c r="B121" s="122" t="s">
        <v>336</v>
      </c>
      <c r="C121" s="123" t="s">
        <v>337</v>
      </c>
      <c r="D121" s="123" t="s">
        <v>149</v>
      </c>
      <c r="E121" s="125">
        <v>6</v>
      </c>
      <c r="F121" s="125">
        <v>30.99</v>
      </c>
      <c r="G121" s="125">
        <v>39.770000000000003</v>
      </c>
      <c r="H121" s="125">
        <v>238.62</v>
      </c>
    </row>
    <row r="122" spans="1:8" ht="15" customHeight="1" x14ac:dyDescent="0.25">
      <c r="A122" s="123" t="s">
        <v>338</v>
      </c>
      <c r="B122" s="122" t="s">
        <v>339</v>
      </c>
      <c r="C122" s="123" t="s">
        <v>340</v>
      </c>
      <c r="D122" s="123" t="s">
        <v>149</v>
      </c>
      <c r="E122" s="125">
        <v>3</v>
      </c>
      <c r="F122" s="125">
        <v>53.34</v>
      </c>
      <c r="G122" s="125">
        <v>68.459999999999994</v>
      </c>
      <c r="H122" s="125">
        <v>205.38</v>
      </c>
    </row>
    <row r="123" spans="1:8" ht="15" customHeight="1" x14ac:dyDescent="0.25">
      <c r="A123" s="123" t="s">
        <v>341</v>
      </c>
      <c r="B123" s="122" t="s">
        <v>342</v>
      </c>
      <c r="C123" s="123" t="s">
        <v>343</v>
      </c>
      <c r="D123" s="123" t="s">
        <v>149</v>
      </c>
      <c r="E123" s="125">
        <v>1</v>
      </c>
      <c r="F123" s="125">
        <v>127.75</v>
      </c>
      <c r="G123" s="125">
        <v>163.96</v>
      </c>
      <c r="H123" s="125">
        <v>163.96</v>
      </c>
    </row>
    <row r="124" spans="1:8" ht="15" customHeight="1" x14ac:dyDescent="0.25">
      <c r="A124" s="123" t="s">
        <v>344</v>
      </c>
      <c r="B124" s="122" t="s">
        <v>345</v>
      </c>
      <c r="C124" s="123" t="s">
        <v>346</v>
      </c>
      <c r="D124" s="123" t="s">
        <v>149</v>
      </c>
      <c r="E124" s="125">
        <v>1</v>
      </c>
      <c r="F124" s="125">
        <v>692.5</v>
      </c>
      <c r="G124" s="125">
        <v>888.82</v>
      </c>
      <c r="H124" s="125">
        <v>888.82</v>
      </c>
    </row>
    <row r="125" spans="1:8" ht="15" customHeight="1" x14ac:dyDescent="0.25">
      <c r="A125" s="123" t="s">
        <v>347</v>
      </c>
      <c r="B125" s="121"/>
      <c r="C125" s="125"/>
      <c r="D125" s="125"/>
      <c r="E125" s="125"/>
      <c r="F125" s="125"/>
      <c r="G125" s="125"/>
      <c r="H125" s="125">
        <v>7286.92</v>
      </c>
    </row>
    <row r="126" spans="1:8" ht="15" customHeight="1" x14ac:dyDescent="0.25">
      <c r="A126" s="123" t="s">
        <v>348</v>
      </c>
      <c r="B126" s="122" t="s">
        <v>349</v>
      </c>
      <c r="C126" s="123" t="s">
        <v>350</v>
      </c>
      <c r="D126" s="123" t="s">
        <v>149</v>
      </c>
      <c r="E126" s="125">
        <v>1</v>
      </c>
      <c r="F126" s="125">
        <v>16.02</v>
      </c>
      <c r="G126" s="125">
        <v>20.56</v>
      </c>
      <c r="H126" s="125">
        <v>20.56</v>
      </c>
    </row>
    <row r="127" spans="1:8" ht="15" customHeight="1" x14ac:dyDescent="0.25">
      <c r="A127" s="123" t="s">
        <v>351</v>
      </c>
      <c r="B127" s="122" t="s">
        <v>352</v>
      </c>
      <c r="C127" s="123" t="s">
        <v>353</v>
      </c>
      <c r="D127" s="123" t="s">
        <v>149</v>
      </c>
      <c r="E127" s="125">
        <v>1</v>
      </c>
      <c r="F127" s="125">
        <v>16.600000000000001</v>
      </c>
      <c r="G127" s="125">
        <v>21.3</v>
      </c>
      <c r="H127" s="125">
        <v>21.3</v>
      </c>
    </row>
    <row r="128" spans="1:8" ht="15" customHeight="1" x14ac:dyDescent="0.25">
      <c r="A128" s="123" t="s">
        <v>354</v>
      </c>
      <c r="B128" s="122" t="s">
        <v>355</v>
      </c>
      <c r="C128" s="123" t="s">
        <v>356</v>
      </c>
      <c r="D128" s="123" t="s">
        <v>149</v>
      </c>
      <c r="E128" s="125">
        <v>1</v>
      </c>
      <c r="F128" s="125">
        <v>44.73</v>
      </c>
      <c r="G128" s="125">
        <v>57.41</v>
      </c>
      <c r="H128" s="125">
        <v>57.41</v>
      </c>
    </row>
    <row r="129" spans="1:8" ht="15" customHeight="1" x14ac:dyDescent="0.25">
      <c r="A129" s="123" t="s">
        <v>357</v>
      </c>
      <c r="B129" s="122" t="s">
        <v>358</v>
      </c>
      <c r="C129" s="123" t="s">
        <v>359</v>
      </c>
      <c r="D129" s="123" t="s">
        <v>149</v>
      </c>
      <c r="E129" s="125">
        <v>1</v>
      </c>
      <c r="F129" s="125">
        <v>23.03</v>
      </c>
      <c r="G129" s="125">
        <v>29.55</v>
      </c>
      <c r="H129" s="125">
        <v>29.55</v>
      </c>
    </row>
    <row r="130" spans="1:8" ht="15" customHeight="1" x14ac:dyDescent="0.25">
      <c r="A130" s="123" t="s">
        <v>360</v>
      </c>
      <c r="B130" s="122" t="s">
        <v>361</v>
      </c>
      <c r="C130" s="123" t="s">
        <v>362</v>
      </c>
      <c r="D130" s="123" t="s">
        <v>149</v>
      </c>
      <c r="E130" s="125">
        <v>1</v>
      </c>
      <c r="F130" s="125">
        <v>46.65</v>
      </c>
      <c r="G130" s="125">
        <v>59.87</v>
      </c>
      <c r="H130" s="125">
        <v>59.87</v>
      </c>
    </row>
    <row r="131" spans="1:8" ht="15" customHeight="1" x14ac:dyDescent="0.25">
      <c r="A131" s="123" t="s">
        <v>363</v>
      </c>
      <c r="B131" s="122" t="s">
        <v>364</v>
      </c>
      <c r="C131" s="123" t="s">
        <v>365</v>
      </c>
      <c r="D131" s="123" t="s">
        <v>114</v>
      </c>
      <c r="E131" s="125">
        <v>95.2</v>
      </c>
      <c r="F131" s="125">
        <v>16.739999999999998</v>
      </c>
      <c r="G131" s="125">
        <v>21.48</v>
      </c>
      <c r="H131" s="125">
        <v>2044.89</v>
      </c>
    </row>
    <row r="132" spans="1:8" ht="15" customHeight="1" x14ac:dyDescent="0.25">
      <c r="A132" s="123" t="s">
        <v>366</v>
      </c>
      <c r="B132" s="122" t="s">
        <v>367</v>
      </c>
      <c r="C132" s="123" t="s">
        <v>368</v>
      </c>
      <c r="D132" s="123" t="s">
        <v>149</v>
      </c>
      <c r="E132" s="125">
        <v>2</v>
      </c>
      <c r="F132" s="125">
        <v>90.93</v>
      </c>
      <c r="G132" s="125">
        <v>116.7</v>
      </c>
      <c r="H132" s="125">
        <v>233.4</v>
      </c>
    </row>
    <row r="133" spans="1:8" ht="15" customHeight="1" x14ac:dyDescent="0.25">
      <c r="A133" s="123" t="s">
        <v>369</v>
      </c>
      <c r="B133" s="122" t="s">
        <v>355</v>
      </c>
      <c r="C133" s="123" t="s">
        <v>356</v>
      </c>
      <c r="D133" s="123" t="s">
        <v>149</v>
      </c>
      <c r="E133" s="125">
        <v>7</v>
      </c>
      <c r="F133" s="125">
        <v>44.73</v>
      </c>
      <c r="G133" s="125">
        <v>57.41</v>
      </c>
      <c r="H133" s="125">
        <v>401.87</v>
      </c>
    </row>
    <row r="134" spans="1:8" ht="15" customHeight="1" x14ac:dyDescent="0.25">
      <c r="A134" s="123" t="s">
        <v>370</v>
      </c>
      <c r="B134" s="122" t="s">
        <v>371</v>
      </c>
      <c r="C134" s="123" t="s">
        <v>372</v>
      </c>
      <c r="D134" s="123" t="s">
        <v>149</v>
      </c>
      <c r="E134" s="125">
        <v>3</v>
      </c>
      <c r="F134" s="125">
        <v>23.85</v>
      </c>
      <c r="G134" s="125">
        <v>30.61</v>
      </c>
      <c r="H134" s="125">
        <v>91.83</v>
      </c>
    </row>
    <row r="135" spans="1:8" ht="15" customHeight="1" x14ac:dyDescent="0.25">
      <c r="A135" s="123" t="s">
        <v>373</v>
      </c>
      <c r="B135" s="122" t="s">
        <v>374</v>
      </c>
      <c r="C135" s="123" t="s">
        <v>375</v>
      </c>
      <c r="D135" s="123" t="s">
        <v>149</v>
      </c>
      <c r="E135" s="125">
        <v>2</v>
      </c>
      <c r="F135" s="125">
        <v>33.82</v>
      </c>
      <c r="G135" s="125">
        <v>43.4</v>
      </c>
      <c r="H135" s="125">
        <v>86.8</v>
      </c>
    </row>
    <row r="136" spans="1:8" ht="15" customHeight="1" x14ac:dyDescent="0.25">
      <c r="A136" s="123" t="s">
        <v>376</v>
      </c>
      <c r="B136" s="122" t="s">
        <v>377</v>
      </c>
      <c r="C136" s="123" t="s">
        <v>378</v>
      </c>
      <c r="D136" s="123" t="s">
        <v>149</v>
      </c>
      <c r="E136" s="125">
        <v>1</v>
      </c>
      <c r="F136" s="125">
        <v>205.98</v>
      </c>
      <c r="G136" s="125">
        <v>264.37</v>
      </c>
      <c r="H136" s="125">
        <v>264.37</v>
      </c>
    </row>
    <row r="137" spans="1:8" ht="15" customHeight="1" x14ac:dyDescent="0.25">
      <c r="A137" s="123" t="s">
        <v>379</v>
      </c>
      <c r="B137" s="122" t="s">
        <v>380</v>
      </c>
      <c r="C137" s="123" t="s">
        <v>381</v>
      </c>
      <c r="D137" s="123" t="s">
        <v>149</v>
      </c>
      <c r="E137" s="125">
        <v>6</v>
      </c>
      <c r="F137" s="125">
        <v>30.13</v>
      </c>
      <c r="G137" s="125">
        <v>38.67</v>
      </c>
      <c r="H137" s="125">
        <v>232.02</v>
      </c>
    </row>
    <row r="138" spans="1:8" ht="15" customHeight="1" x14ac:dyDescent="0.25">
      <c r="A138" s="123" t="s">
        <v>382</v>
      </c>
      <c r="B138" s="122" t="s">
        <v>383</v>
      </c>
      <c r="C138" s="123" t="s">
        <v>384</v>
      </c>
      <c r="D138" s="123" t="s">
        <v>149</v>
      </c>
      <c r="E138" s="125">
        <v>2</v>
      </c>
      <c r="F138" s="125">
        <v>56.98</v>
      </c>
      <c r="G138" s="125">
        <v>73.13</v>
      </c>
      <c r="H138" s="125">
        <v>146.26</v>
      </c>
    </row>
    <row r="139" spans="1:8" ht="15" customHeight="1" x14ac:dyDescent="0.25">
      <c r="A139" s="123" t="s">
        <v>385</v>
      </c>
      <c r="B139" s="122" t="s">
        <v>386</v>
      </c>
      <c r="C139" s="123" t="s">
        <v>387</v>
      </c>
      <c r="D139" s="123" t="s">
        <v>149</v>
      </c>
      <c r="E139" s="125">
        <v>16</v>
      </c>
      <c r="F139" s="125">
        <v>5.46</v>
      </c>
      <c r="G139" s="125">
        <v>7</v>
      </c>
      <c r="H139" s="125">
        <v>112</v>
      </c>
    </row>
    <row r="140" spans="1:8" ht="15" customHeight="1" x14ac:dyDescent="0.25">
      <c r="A140" s="123" t="s">
        <v>388</v>
      </c>
      <c r="B140" s="122" t="s">
        <v>389</v>
      </c>
      <c r="C140" s="123" t="s">
        <v>390</v>
      </c>
      <c r="D140" s="123" t="s">
        <v>149</v>
      </c>
      <c r="E140" s="125">
        <v>5</v>
      </c>
      <c r="F140" s="125">
        <v>10.09</v>
      </c>
      <c r="G140" s="125">
        <v>12.95</v>
      </c>
      <c r="H140" s="125">
        <v>64.75</v>
      </c>
    </row>
    <row r="141" spans="1:8" ht="15" customHeight="1" x14ac:dyDescent="0.25">
      <c r="A141" s="123" t="s">
        <v>391</v>
      </c>
      <c r="B141" s="122" t="s">
        <v>392</v>
      </c>
      <c r="C141" s="123" t="s">
        <v>393</v>
      </c>
      <c r="D141" s="123" t="s">
        <v>149</v>
      </c>
      <c r="E141" s="125">
        <v>3</v>
      </c>
      <c r="F141" s="125">
        <v>10.57</v>
      </c>
      <c r="G141" s="125">
        <v>13.56</v>
      </c>
      <c r="H141" s="125">
        <v>40.68</v>
      </c>
    </row>
    <row r="142" spans="1:8" ht="15" customHeight="1" x14ac:dyDescent="0.25">
      <c r="A142" s="123" t="s">
        <v>394</v>
      </c>
      <c r="B142" s="122" t="s">
        <v>395</v>
      </c>
      <c r="C142" s="123" t="s">
        <v>396</v>
      </c>
      <c r="D142" s="123" t="s">
        <v>149</v>
      </c>
      <c r="E142" s="125">
        <v>26</v>
      </c>
      <c r="F142" s="125">
        <v>6.95</v>
      </c>
      <c r="G142" s="125">
        <v>8.92</v>
      </c>
      <c r="H142" s="125">
        <v>231.92</v>
      </c>
    </row>
    <row r="143" spans="1:8" ht="15" customHeight="1" x14ac:dyDescent="0.25">
      <c r="A143" s="123" t="s">
        <v>397</v>
      </c>
      <c r="B143" s="122" t="s">
        <v>398</v>
      </c>
      <c r="C143" s="123" t="s">
        <v>399</v>
      </c>
      <c r="D143" s="123" t="s">
        <v>149</v>
      </c>
      <c r="E143" s="125">
        <v>4</v>
      </c>
      <c r="F143" s="125">
        <v>9.8699999999999992</v>
      </c>
      <c r="G143" s="125">
        <v>12.66</v>
      </c>
      <c r="H143" s="125">
        <v>50.64</v>
      </c>
    </row>
    <row r="144" spans="1:8" ht="15" customHeight="1" x14ac:dyDescent="0.25">
      <c r="A144" s="123" t="s">
        <v>400</v>
      </c>
      <c r="B144" s="122" t="s">
        <v>401</v>
      </c>
      <c r="C144" s="123" t="s">
        <v>402</v>
      </c>
      <c r="D144" s="123" t="s">
        <v>149</v>
      </c>
      <c r="E144" s="125">
        <v>9</v>
      </c>
      <c r="F144" s="125">
        <v>12.57</v>
      </c>
      <c r="G144" s="125">
        <v>16.13</v>
      </c>
      <c r="H144" s="125">
        <v>145.16999999999999</v>
      </c>
    </row>
    <row r="145" spans="1:8" ht="15" customHeight="1" x14ac:dyDescent="0.25">
      <c r="A145" s="123" t="s">
        <v>403</v>
      </c>
      <c r="B145" s="122" t="s">
        <v>404</v>
      </c>
      <c r="C145" s="123" t="s">
        <v>405</v>
      </c>
      <c r="D145" s="123" t="s">
        <v>149</v>
      </c>
      <c r="E145" s="125">
        <v>1</v>
      </c>
      <c r="F145" s="125">
        <v>15.47</v>
      </c>
      <c r="G145" s="125">
        <v>19.850000000000001</v>
      </c>
      <c r="H145" s="125">
        <v>19.850000000000001</v>
      </c>
    </row>
    <row r="146" spans="1:8" ht="15" customHeight="1" x14ac:dyDescent="0.25">
      <c r="A146" s="123" t="s">
        <v>406</v>
      </c>
      <c r="B146" s="122" t="s">
        <v>407</v>
      </c>
      <c r="C146" s="123" t="s">
        <v>408</v>
      </c>
      <c r="D146" s="123" t="s">
        <v>149</v>
      </c>
      <c r="E146" s="125">
        <v>6</v>
      </c>
      <c r="F146" s="125">
        <v>5.16</v>
      </c>
      <c r="G146" s="125">
        <v>6.62</v>
      </c>
      <c r="H146" s="125">
        <v>39.72</v>
      </c>
    </row>
    <row r="147" spans="1:8" ht="15" customHeight="1" x14ac:dyDescent="0.25">
      <c r="A147" s="123" t="s">
        <v>409</v>
      </c>
      <c r="B147" s="122" t="s">
        <v>410</v>
      </c>
      <c r="C147" s="123" t="s">
        <v>411</v>
      </c>
      <c r="D147" s="123" t="s">
        <v>149</v>
      </c>
      <c r="E147" s="125">
        <v>2</v>
      </c>
      <c r="F147" s="125">
        <v>11.7</v>
      </c>
      <c r="G147" s="125">
        <v>15.01</v>
      </c>
      <c r="H147" s="125">
        <v>30.02</v>
      </c>
    </row>
    <row r="148" spans="1:8" ht="15" customHeight="1" x14ac:dyDescent="0.25">
      <c r="A148" s="123" t="s">
        <v>412</v>
      </c>
      <c r="B148" s="122" t="s">
        <v>413</v>
      </c>
      <c r="C148" s="123" t="s">
        <v>414</v>
      </c>
      <c r="D148" s="123" t="s">
        <v>114</v>
      </c>
      <c r="E148" s="125">
        <v>6.3</v>
      </c>
      <c r="F148" s="125">
        <v>24.41</v>
      </c>
      <c r="G148" s="125">
        <v>31.33</v>
      </c>
      <c r="H148" s="125">
        <v>197.37</v>
      </c>
    </row>
    <row r="149" spans="1:8" ht="15" customHeight="1" x14ac:dyDescent="0.25">
      <c r="A149" s="123" t="s">
        <v>415</v>
      </c>
      <c r="B149" s="122" t="s">
        <v>416</v>
      </c>
      <c r="C149" s="123" t="s">
        <v>417</v>
      </c>
      <c r="D149" s="123" t="s">
        <v>114</v>
      </c>
      <c r="E149" s="125">
        <v>22.8</v>
      </c>
      <c r="F149" s="125">
        <v>16.78</v>
      </c>
      <c r="G149" s="125">
        <v>21.53</v>
      </c>
      <c r="H149" s="125">
        <v>490.88</v>
      </c>
    </row>
    <row r="150" spans="1:8" ht="15" customHeight="1" x14ac:dyDescent="0.25">
      <c r="A150" s="123" t="s">
        <v>418</v>
      </c>
      <c r="B150" s="122" t="s">
        <v>419</v>
      </c>
      <c r="C150" s="123" t="s">
        <v>420</v>
      </c>
      <c r="D150" s="123" t="s">
        <v>149</v>
      </c>
      <c r="E150" s="125">
        <v>11</v>
      </c>
      <c r="F150" s="125">
        <v>9.81</v>
      </c>
      <c r="G150" s="125">
        <v>12.59</v>
      </c>
      <c r="H150" s="125">
        <v>138.49</v>
      </c>
    </row>
    <row r="151" spans="1:8" ht="15" customHeight="1" x14ac:dyDescent="0.25">
      <c r="A151" s="123" t="s">
        <v>421</v>
      </c>
      <c r="B151" s="122" t="s">
        <v>422</v>
      </c>
      <c r="C151" s="123" t="s">
        <v>423</v>
      </c>
      <c r="D151" s="123" t="s">
        <v>149</v>
      </c>
      <c r="E151" s="125">
        <v>3</v>
      </c>
      <c r="F151" s="125">
        <v>14.78</v>
      </c>
      <c r="G151" s="125">
        <v>18.97</v>
      </c>
      <c r="H151" s="125">
        <v>56.91</v>
      </c>
    </row>
    <row r="152" spans="1:8" ht="15" customHeight="1" x14ac:dyDescent="0.25">
      <c r="A152" s="123" t="s">
        <v>424</v>
      </c>
      <c r="B152" s="122" t="s">
        <v>425</v>
      </c>
      <c r="C152" s="123" t="s">
        <v>426</v>
      </c>
      <c r="D152" s="123" t="s">
        <v>149</v>
      </c>
      <c r="E152" s="125">
        <v>4</v>
      </c>
      <c r="F152" s="125">
        <v>20.02</v>
      </c>
      <c r="G152" s="125">
        <v>25.69</v>
      </c>
      <c r="H152" s="125">
        <v>102.76</v>
      </c>
    </row>
    <row r="153" spans="1:8" ht="15" customHeight="1" x14ac:dyDescent="0.25">
      <c r="A153" s="123" t="s">
        <v>427</v>
      </c>
      <c r="B153" s="122" t="s">
        <v>428</v>
      </c>
      <c r="C153" s="123" t="s">
        <v>429</v>
      </c>
      <c r="D153" s="123" t="s">
        <v>149</v>
      </c>
      <c r="E153" s="125">
        <v>6</v>
      </c>
      <c r="F153" s="125">
        <v>18.77</v>
      </c>
      <c r="G153" s="125">
        <v>24.09</v>
      </c>
      <c r="H153" s="125">
        <v>144.54</v>
      </c>
    </row>
    <row r="154" spans="1:8" ht="15" customHeight="1" x14ac:dyDescent="0.25">
      <c r="A154" s="123" t="s">
        <v>430</v>
      </c>
      <c r="B154" s="122" t="s">
        <v>431</v>
      </c>
      <c r="C154" s="123" t="s">
        <v>432</v>
      </c>
      <c r="D154" s="123" t="s">
        <v>149</v>
      </c>
      <c r="E154" s="125">
        <v>1</v>
      </c>
      <c r="F154" s="125">
        <v>17.91</v>
      </c>
      <c r="G154" s="125">
        <v>22.98</v>
      </c>
      <c r="H154" s="125">
        <v>22.98</v>
      </c>
    </row>
    <row r="155" spans="1:8" ht="15" customHeight="1" x14ac:dyDescent="0.25">
      <c r="A155" s="123" t="s">
        <v>433</v>
      </c>
      <c r="B155" s="122" t="s">
        <v>434</v>
      </c>
      <c r="C155" s="123" t="s">
        <v>435</v>
      </c>
      <c r="D155" s="123" t="s">
        <v>149</v>
      </c>
      <c r="E155" s="125">
        <v>1</v>
      </c>
      <c r="F155" s="125">
        <v>13.94</v>
      </c>
      <c r="G155" s="125">
        <v>17.89</v>
      </c>
      <c r="H155" s="125">
        <v>17.89</v>
      </c>
    </row>
    <row r="156" spans="1:8" ht="15" customHeight="1" x14ac:dyDescent="0.25">
      <c r="A156" s="123" t="s">
        <v>436</v>
      </c>
      <c r="B156" s="122" t="s">
        <v>431</v>
      </c>
      <c r="C156" s="123" t="s">
        <v>432</v>
      </c>
      <c r="D156" s="123" t="s">
        <v>149</v>
      </c>
      <c r="E156" s="125">
        <v>1</v>
      </c>
      <c r="F156" s="125">
        <v>17.91</v>
      </c>
      <c r="G156" s="125">
        <v>22.98</v>
      </c>
      <c r="H156" s="125">
        <v>22.98</v>
      </c>
    </row>
    <row r="157" spans="1:8" ht="15" customHeight="1" x14ac:dyDescent="0.25">
      <c r="A157" s="123" t="s">
        <v>437</v>
      </c>
      <c r="B157" s="122" t="s">
        <v>438</v>
      </c>
      <c r="C157" s="123" t="s">
        <v>439</v>
      </c>
      <c r="D157" s="123" t="s">
        <v>149</v>
      </c>
      <c r="E157" s="125">
        <v>2</v>
      </c>
      <c r="F157" s="125">
        <v>649.49</v>
      </c>
      <c r="G157" s="125">
        <v>833.62</v>
      </c>
      <c r="H157" s="125">
        <v>1667.24</v>
      </c>
    </row>
    <row r="158" spans="1:8" ht="15" customHeight="1" x14ac:dyDescent="0.25">
      <c r="A158" s="123" t="s">
        <v>440</v>
      </c>
      <c r="B158" s="121"/>
      <c r="C158" s="125"/>
      <c r="D158" s="125"/>
      <c r="E158" s="125"/>
      <c r="F158" s="125"/>
      <c r="G158" s="125"/>
      <c r="H158" s="125">
        <v>22870.29</v>
      </c>
    </row>
    <row r="159" spans="1:8" ht="15" customHeight="1" x14ac:dyDescent="0.25">
      <c r="A159" s="123" t="s">
        <v>441</v>
      </c>
      <c r="B159" s="122" t="s">
        <v>442</v>
      </c>
      <c r="C159" s="123" t="s">
        <v>443</v>
      </c>
      <c r="D159" s="123" t="s">
        <v>149</v>
      </c>
      <c r="E159" s="125">
        <v>1</v>
      </c>
      <c r="F159" s="125">
        <v>334.95</v>
      </c>
      <c r="G159" s="125">
        <v>429.9</v>
      </c>
      <c r="H159" s="125">
        <v>429.9</v>
      </c>
    </row>
    <row r="160" spans="1:8" ht="15" customHeight="1" x14ac:dyDescent="0.25">
      <c r="A160" s="123" t="s">
        <v>444</v>
      </c>
      <c r="B160" s="122" t="s">
        <v>445</v>
      </c>
      <c r="C160" s="123" t="s">
        <v>446</v>
      </c>
      <c r="D160" s="123" t="s">
        <v>149</v>
      </c>
      <c r="E160" s="125">
        <v>4</v>
      </c>
      <c r="F160" s="125">
        <v>528.79</v>
      </c>
      <c r="G160" s="125">
        <v>678.7</v>
      </c>
      <c r="H160" s="125">
        <v>2714.8</v>
      </c>
    </row>
    <row r="161" spans="1:8" ht="15" customHeight="1" x14ac:dyDescent="0.25">
      <c r="A161" s="123" t="s">
        <v>447</v>
      </c>
      <c r="B161" s="122" t="s">
        <v>445</v>
      </c>
      <c r="C161" s="123" t="s">
        <v>448</v>
      </c>
      <c r="D161" s="123" t="s">
        <v>149</v>
      </c>
      <c r="E161" s="125">
        <v>2</v>
      </c>
      <c r="F161" s="125">
        <v>515.77</v>
      </c>
      <c r="G161" s="125">
        <v>661.99</v>
      </c>
      <c r="H161" s="125">
        <v>1323.98</v>
      </c>
    </row>
    <row r="162" spans="1:8" ht="15" customHeight="1" x14ac:dyDescent="0.25">
      <c r="A162" s="123" t="s">
        <v>449</v>
      </c>
      <c r="B162" s="122" t="s">
        <v>450</v>
      </c>
      <c r="C162" s="123" t="s">
        <v>451</v>
      </c>
      <c r="D162" s="123" t="s">
        <v>149</v>
      </c>
      <c r="E162" s="125">
        <v>4</v>
      </c>
      <c r="F162" s="125">
        <v>62.43</v>
      </c>
      <c r="G162" s="125">
        <v>80.12</v>
      </c>
      <c r="H162" s="125">
        <v>320.48</v>
      </c>
    </row>
    <row r="163" spans="1:8" ht="15" customHeight="1" x14ac:dyDescent="0.25">
      <c r="A163" s="123" t="s">
        <v>452</v>
      </c>
      <c r="B163" s="122" t="s">
        <v>453</v>
      </c>
      <c r="C163" s="123" t="s">
        <v>454</v>
      </c>
      <c r="D163" s="123" t="s">
        <v>149</v>
      </c>
      <c r="E163" s="125">
        <v>2</v>
      </c>
      <c r="F163" s="125">
        <v>7.28</v>
      </c>
      <c r="G163" s="125">
        <v>9.34</v>
      </c>
      <c r="H163" s="125">
        <v>18.68</v>
      </c>
    </row>
    <row r="164" spans="1:8" ht="15" customHeight="1" x14ac:dyDescent="0.25">
      <c r="A164" s="123" t="s">
        <v>455</v>
      </c>
      <c r="B164" s="122" t="s">
        <v>456</v>
      </c>
      <c r="C164" s="123" t="s">
        <v>457</v>
      </c>
      <c r="D164" s="123" t="s">
        <v>149</v>
      </c>
      <c r="E164" s="125">
        <v>5</v>
      </c>
      <c r="F164" s="125">
        <v>34.299999999999997</v>
      </c>
      <c r="G164" s="125">
        <v>44.02</v>
      </c>
      <c r="H164" s="125">
        <v>220.1</v>
      </c>
    </row>
    <row r="165" spans="1:8" ht="15" customHeight="1" x14ac:dyDescent="0.25">
      <c r="A165" s="123" t="s">
        <v>458</v>
      </c>
      <c r="B165" s="122" t="s">
        <v>459</v>
      </c>
      <c r="C165" s="123" t="s">
        <v>460</v>
      </c>
      <c r="D165" s="123" t="s">
        <v>149</v>
      </c>
      <c r="E165" s="125">
        <v>4</v>
      </c>
      <c r="F165" s="125">
        <v>9.7899999999999991</v>
      </c>
      <c r="G165" s="125">
        <v>12.56</v>
      </c>
      <c r="H165" s="125">
        <v>50.24</v>
      </c>
    </row>
    <row r="166" spans="1:8" ht="15" customHeight="1" x14ac:dyDescent="0.25">
      <c r="A166" s="123" t="s">
        <v>461</v>
      </c>
      <c r="B166" s="122" t="s">
        <v>462</v>
      </c>
      <c r="C166" s="123" t="s">
        <v>463</v>
      </c>
      <c r="D166" s="123" t="s">
        <v>149</v>
      </c>
      <c r="E166" s="125">
        <v>4</v>
      </c>
      <c r="F166" s="125">
        <v>23.92</v>
      </c>
      <c r="G166" s="125">
        <v>30.7</v>
      </c>
      <c r="H166" s="125">
        <v>122.8</v>
      </c>
    </row>
    <row r="167" spans="1:8" ht="15" customHeight="1" x14ac:dyDescent="0.25">
      <c r="A167" s="123" t="s">
        <v>464</v>
      </c>
      <c r="B167" s="122" t="s">
        <v>465</v>
      </c>
      <c r="C167" s="123" t="s">
        <v>466</v>
      </c>
      <c r="D167" s="123" t="s">
        <v>149</v>
      </c>
      <c r="E167" s="125">
        <v>4</v>
      </c>
      <c r="F167" s="125">
        <v>6.31</v>
      </c>
      <c r="G167" s="125">
        <v>8.09</v>
      </c>
      <c r="H167" s="125">
        <v>32.36</v>
      </c>
    </row>
    <row r="168" spans="1:8" ht="15" customHeight="1" x14ac:dyDescent="0.25">
      <c r="A168" s="123" t="s">
        <v>467</v>
      </c>
      <c r="B168" s="122" t="s">
        <v>468</v>
      </c>
      <c r="C168" s="123" t="s">
        <v>469</v>
      </c>
      <c r="D168" s="123" t="s">
        <v>149</v>
      </c>
      <c r="E168" s="125">
        <v>5</v>
      </c>
      <c r="F168" s="125">
        <v>11.32</v>
      </c>
      <c r="G168" s="125">
        <v>14.52</v>
      </c>
      <c r="H168" s="125">
        <v>72.599999999999994</v>
      </c>
    </row>
    <row r="169" spans="1:8" ht="15" customHeight="1" x14ac:dyDescent="0.25">
      <c r="A169" s="123" t="s">
        <v>470</v>
      </c>
      <c r="B169" s="122" t="s">
        <v>471</v>
      </c>
      <c r="C169" s="123" t="s">
        <v>472</v>
      </c>
      <c r="D169" s="123" t="s">
        <v>149</v>
      </c>
      <c r="E169" s="125">
        <v>4</v>
      </c>
      <c r="F169" s="125">
        <v>19.63</v>
      </c>
      <c r="G169" s="125">
        <v>25.19</v>
      </c>
      <c r="H169" s="125">
        <v>100.76</v>
      </c>
    </row>
    <row r="170" spans="1:8" ht="15" customHeight="1" x14ac:dyDescent="0.25">
      <c r="A170" s="123" t="s">
        <v>473</v>
      </c>
      <c r="B170" s="122" t="s">
        <v>474</v>
      </c>
      <c r="C170" s="123" t="s">
        <v>475</v>
      </c>
      <c r="D170" s="123" t="s">
        <v>149</v>
      </c>
      <c r="E170" s="125">
        <v>6</v>
      </c>
      <c r="F170" s="125">
        <v>23.98</v>
      </c>
      <c r="G170" s="125">
        <v>30.77</v>
      </c>
      <c r="H170" s="125">
        <v>184.62</v>
      </c>
    </row>
    <row r="171" spans="1:8" ht="15" customHeight="1" x14ac:dyDescent="0.25">
      <c r="A171" s="123" t="s">
        <v>476</v>
      </c>
      <c r="B171" s="122" t="s">
        <v>477</v>
      </c>
      <c r="C171" s="123" t="s">
        <v>478</v>
      </c>
      <c r="D171" s="123" t="s">
        <v>149</v>
      </c>
      <c r="E171" s="125">
        <v>10</v>
      </c>
      <c r="F171" s="125">
        <v>10.66</v>
      </c>
      <c r="G171" s="125">
        <v>13.68</v>
      </c>
      <c r="H171" s="125">
        <v>136.80000000000001</v>
      </c>
    </row>
    <row r="172" spans="1:8" ht="15" customHeight="1" x14ac:dyDescent="0.25">
      <c r="A172" s="123" t="s">
        <v>479</v>
      </c>
      <c r="B172" s="122" t="s">
        <v>480</v>
      </c>
      <c r="C172" s="123" t="s">
        <v>481</v>
      </c>
      <c r="D172" s="123" t="s">
        <v>149</v>
      </c>
      <c r="E172" s="125">
        <v>5</v>
      </c>
      <c r="F172" s="125">
        <v>18.690000000000001</v>
      </c>
      <c r="G172" s="125">
        <v>23.98</v>
      </c>
      <c r="H172" s="125">
        <v>119.9</v>
      </c>
    </row>
    <row r="173" spans="1:8" ht="15" customHeight="1" x14ac:dyDescent="0.25">
      <c r="A173" s="123" t="s">
        <v>482</v>
      </c>
      <c r="B173" s="122" t="s">
        <v>483</v>
      </c>
      <c r="C173" s="123" t="s">
        <v>484</v>
      </c>
      <c r="D173" s="123" t="s">
        <v>149</v>
      </c>
      <c r="E173" s="125">
        <v>4</v>
      </c>
      <c r="F173" s="125">
        <v>9.1</v>
      </c>
      <c r="G173" s="125">
        <v>11.67</v>
      </c>
      <c r="H173" s="125">
        <v>46.68</v>
      </c>
    </row>
    <row r="174" spans="1:8" ht="15" customHeight="1" x14ac:dyDescent="0.25">
      <c r="A174" s="123" t="s">
        <v>485</v>
      </c>
      <c r="B174" s="122" t="s">
        <v>486</v>
      </c>
      <c r="C174" s="123" t="s">
        <v>487</v>
      </c>
      <c r="D174" s="123" t="s">
        <v>149</v>
      </c>
      <c r="E174" s="125">
        <v>1</v>
      </c>
      <c r="F174" s="125">
        <v>36.840000000000003</v>
      </c>
      <c r="G174" s="125">
        <v>47.28</v>
      </c>
      <c r="H174" s="125">
        <v>47.28</v>
      </c>
    </row>
    <row r="175" spans="1:8" ht="15" customHeight="1" x14ac:dyDescent="0.25">
      <c r="A175" s="123" t="s">
        <v>488</v>
      </c>
      <c r="B175" s="122" t="s">
        <v>489</v>
      </c>
      <c r="C175" s="123" t="s">
        <v>490</v>
      </c>
      <c r="D175" s="123" t="s">
        <v>149</v>
      </c>
      <c r="E175" s="125">
        <v>1</v>
      </c>
      <c r="F175" s="125">
        <v>22.44</v>
      </c>
      <c r="G175" s="125">
        <v>28.8</v>
      </c>
      <c r="H175" s="125">
        <v>28.8</v>
      </c>
    </row>
    <row r="176" spans="1:8" ht="15" customHeight="1" x14ac:dyDescent="0.25">
      <c r="A176" s="123" t="s">
        <v>491</v>
      </c>
      <c r="B176" s="122" t="s">
        <v>492</v>
      </c>
      <c r="C176" s="123" t="s">
        <v>493</v>
      </c>
      <c r="D176" s="123" t="s">
        <v>149</v>
      </c>
      <c r="E176" s="125">
        <v>3</v>
      </c>
      <c r="F176" s="125">
        <v>34.49</v>
      </c>
      <c r="G176" s="125">
        <v>44.26</v>
      </c>
      <c r="H176" s="125">
        <v>132.78</v>
      </c>
    </row>
    <row r="177" spans="1:8" ht="15" customHeight="1" x14ac:dyDescent="0.25">
      <c r="A177" s="123" t="s">
        <v>494</v>
      </c>
      <c r="B177" s="122" t="s">
        <v>495</v>
      </c>
      <c r="C177" s="123" t="s">
        <v>496</v>
      </c>
      <c r="D177" s="123" t="s">
        <v>149</v>
      </c>
      <c r="E177" s="125">
        <v>1</v>
      </c>
      <c r="F177" s="125">
        <v>31.03</v>
      </c>
      <c r="G177" s="125">
        <v>39.82</v>
      </c>
      <c r="H177" s="125">
        <v>39.82</v>
      </c>
    </row>
    <row r="178" spans="1:8" ht="15" customHeight="1" x14ac:dyDescent="0.25">
      <c r="A178" s="123" t="s">
        <v>497</v>
      </c>
      <c r="B178" s="122" t="s">
        <v>498</v>
      </c>
      <c r="C178" s="123" t="s">
        <v>499</v>
      </c>
      <c r="D178" s="123" t="s">
        <v>149</v>
      </c>
      <c r="E178" s="125">
        <v>2</v>
      </c>
      <c r="F178" s="125">
        <v>16.190000000000001</v>
      </c>
      <c r="G178" s="125">
        <v>20.77</v>
      </c>
      <c r="H178" s="125">
        <v>41.54</v>
      </c>
    </row>
    <row r="179" spans="1:8" ht="15" customHeight="1" x14ac:dyDescent="0.25">
      <c r="A179" s="123" t="s">
        <v>500</v>
      </c>
      <c r="B179" s="122" t="s">
        <v>501</v>
      </c>
      <c r="C179" s="123" t="s">
        <v>502</v>
      </c>
      <c r="D179" s="123" t="s">
        <v>114</v>
      </c>
      <c r="E179" s="125">
        <v>105.5</v>
      </c>
      <c r="F179" s="125">
        <v>48.64</v>
      </c>
      <c r="G179" s="125">
        <v>62.42</v>
      </c>
      <c r="H179" s="125">
        <v>6585.31</v>
      </c>
    </row>
    <row r="180" spans="1:8" ht="15" customHeight="1" x14ac:dyDescent="0.25">
      <c r="A180" s="123" t="s">
        <v>503</v>
      </c>
      <c r="B180" s="122" t="s">
        <v>504</v>
      </c>
      <c r="C180" s="123" t="s">
        <v>505</v>
      </c>
      <c r="D180" s="123" t="s">
        <v>114</v>
      </c>
      <c r="E180" s="125">
        <v>10.8</v>
      </c>
      <c r="F180" s="125">
        <v>16.100000000000001</v>
      </c>
      <c r="G180" s="125">
        <v>20.66</v>
      </c>
      <c r="H180" s="125">
        <v>223.12</v>
      </c>
    </row>
    <row r="181" spans="1:8" ht="15" customHeight="1" x14ac:dyDescent="0.25">
      <c r="A181" s="123" t="s">
        <v>506</v>
      </c>
      <c r="B181" s="122" t="s">
        <v>507</v>
      </c>
      <c r="C181" s="123" t="s">
        <v>508</v>
      </c>
      <c r="D181" s="123" t="s">
        <v>114</v>
      </c>
      <c r="E181" s="125">
        <v>19.7</v>
      </c>
      <c r="F181" s="125">
        <v>24.97</v>
      </c>
      <c r="G181" s="125">
        <v>32.04</v>
      </c>
      <c r="H181" s="125">
        <v>631.17999999999995</v>
      </c>
    </row>
    <row r="182" spans="1:8" ht="15" customHeight="1" x14ac:dyDescent="0.25">
      <c r="A182" s="123" t="s">
        <v>509</v>
      </c>
      <c r="B182" s="122" t="s">
        <v>510</v>
      </c>
      <c r="C182" s="123" t="s">
        <v>511</v>
      </c>
      <c r="D182" s="123" t="s">
        <v>114</v>
      </c>
      <c r="E182" s="125">
        <v>18.8</v>
      </c>
      <c r="F182" s="125">
        <v>38.25</v>
      </c>
      <c r="G182" s="125">
        <v>49.09</v>
      </c>
      <c r="H182" s="125">
        <v>922.89</v>
      </c>
    </row>
    <row r="183" spans="1:8" ht="15" customHeight="1" x14ac:dyDescent="0.25">
      <c r="A183" s="123" t="s">
        <v>512</v>
      </c>
      <c r="B183" s="122" t="s">
        <v>513</v>
      </c>
      <c r="C183" s="123" t="s">
        <v>514</v>
      </c>
      <c r="D183" s="123" t="s">
        <v>114</v>
      </c>
      <c r="E183" s="125">
        <v>11.7</v>
      </c>
      <c r="F183" s="125">
        <v>57.94</v>
      </c>
      <c r="G183" s="125">
        <v>74.36</v>
      </c>
      <c r="H183" s="125">
        <v>870.01</v>
      </c>
    </row>
    <row r="184" spans="1:8" ht="15" customHeight="1" x14ac:dyDescent="0.25">
      <c r="A184" s="123" t="s">
        <v>515</v>
      </c>
      <c r="B184" s="122" t="s">
        <v>516</v>
      </c>
      <c r="C184" s="123" t="s">
        <v>517</v>
      </c>
      <c r="D184" s="123" t="s">
        <v>149</v>
      </c>
      <c r="E184" s="125">
        <v>4</v>
      </c>
      <c r="F184" s="125">
        <v>16.91</v>
      </c>
      <c r="G184" s="125">
        <v>21.7</v>
      </c>
      <c r="H184" s="125">
        <v>86.8</v>
      </c>
    </row>
    <row r="185" spans="1:8" ht="15" customHeight="1" x14ac:dyDescent="0.25">
      <c r="A185" s="123" t="s">
        <v>518</v>
      </c>
      <c r="B185" s="122" t="s">
        <v>519</v>
      </c>
      <c r="C185" s="123" t="s">
        <v>520</v>
      </c>
      <c r="D185" s="123" t="s">
        <v>149</v>
      </c>
      <c r="E185" s="125">
        <v>1</v>
      </c>
      <c r="F185" s="125">
        <v>35.78</v>
      </c>
      <c r="G185" s="125">
        <v>45.92</v>
      </c>
      <c r="H185" s="125">
        <v>45.92</v>
      </c>
    </row>
    <row r="186" spans="1:8" ht="15" customHeight="1" x14ac:dyDescent="0.25">
      <c r="A186" s="123" t="s">
        <v>521</v>
      </c>
      <c r="B186" s="122" t="s">
        <v>522</v>
      </c>
      <c r="C186" s="123" t="s">
        <v>523</v>
      </c>
      <c r="D186" s="123" t="s">
        <v>149</v>
      </c>
      <c r="E186" s="125">
        <v>4</v>
      </c>
      <c r="F186" s="125">
        <v>64.64</v>
      </c>
      <c r="G186" s="125">
        <v>82.96</v>
      </c>
      <c r="H186" s="125">
        <v>331.84</v>
      </c>
    </row>
    <row r="187" spans="1:8" ht="15" customHeight="1" x14ac:dyDescent="0.25">
      <c r="A187" s="123" t="s">
        <v>524</v>
      </c>
      <c r="B187" s="122" t="s">
        <v>525</v>
      </c>
      <c r="C187" s="123" t="s">
        <v>526</v>
      </c>
      <c r="D187" s="123" t="s">
        <v>149</v>
      </c>
      <c r="E187" s="125">
        <v>1</v>
      </c>
      <c r="F187" s="125">
        <v>183.42</v>
      </c>
      <c r="G187" s="125">
        <v>235.41</v>
      </c>
      <c r="H187" s="125">
        <v>235.41</v>
      </c>
    </row>
    <row r="188" spans="1:8" ht="15" customHeight="1" x14ac:dyDescent="0.25">
      <c r="A188" s="123" t="s">
        <v>527</v>
      </c>
      <c r="B188" s="122" t="s">
        <v>528</v>
      </c>
      <c r="C188" s="123" t="s">
        <v>529</v>
      </c>
      <c r="D188" s="123" t="s">
        <v>149</v>
      </c>
      <c r="E188" s="125">
        <v>4</v>
      </c>
      <c r="F188" s="125">
        <v>12.77</v>
      </c>
      <c r="G188" s="125">
        <v>16.39</v>
      </c>
      <c r="H188" s="125">
        <v>65.56</v>
      </c>
    </row>
    <row r="189" spans="1:8" ht="15" customHeight="1" x14ac:dyDescent="0.25">
      <c r="A189" s="123" t="s">
        <v>530</v>
      </c>
      <c r="B189" s="122" t="s">
        <v>531</v>
      </c>
      <c r="C189" s="123" t="s">
        <v>532</v>
      </c>
      <c r="D189" s="123" t="s">
        <v>149</v>
      </c>
      <c r="E189" s="125">
        <v>1</v>
      </c>
      <c r="F189" s="125">
        <v>2562.46</v>
      </c>
      <c r="G189" s="125">
        <v>3288.91</v>
      </c>
      <c r="H189" s="125">
        <v>3288.91</v>
      </c>
    </row>
    <row r="190" spans="1:8" ht="15" customHeight="1" x14ac:dyDescent="0.25">
      <c r="A190" s="123" t="s">
        <v>533</v>
      </c>
      <c r="B190" s="122" t="s">
        <v>534</v>
      </c>
      <c r="C190" s="123" t="s">
        <v>535</v>
      </c>
      <c r="D190" s="123" t="s">
        <v>149</v>
      </c>
      <c r="E190" s="125">
        <v>1</v>
      </c>
      <c r="F190" s="125">
        <v>2647.78</v>
      </c>
      <c r="G190" s="125">
        <v>3398.42</v>
      </c>
      <c r="H190" s="125">
        <v>3398.42</v>
      </c>
    </row>
    <row r="191" spans="1:8" ht="15" customHeight="1" x14ac:dyDescent="0.25">
      <c r="A191" s="123" t="s">
        <v>536</v>
      </c>
      <c r="B191" s="121"/>
      <c r="C191" s="125"/>
      <c r="D191" s="125"/>
      <c r="E191" s="125"/>
      <c r="F191" s="125"/>
      <c r="G191" s="125"/>
      <c r="H191" s="125">
        <v>9922.64</v>
      </c>
    </row>
    <row r="192" spans="1:8" ht="15" customHeight="1" x14ac:dyDescent="0.25">
      <c r="A192" s="123" t="s">
        <v>537</v>
      </c>
      <c r="B192" s="122" t="s">
        <v>538</v>
      </c>
      <c r="C192" s="123" t="s">
        <v>539</v>
      </c>
      <c r="D192" s="123" t="s">
        <v>22</v>
      </c>
      <c r="E192" s="125">
        <v>3.15</v>
      </c>
      <c r="F192" s="125">
        <v>223.32</v>
      </c>
      <c r="G192" s="125">
        <v>286.63</v>
      </c>
      <c r="H192" s="125">
        <v>902.88</v>
      </c>
    </row>
    <row r="193" spans="1:8" ht="15" customHeight="1" x14ac:dyDescent="0.25">
      <c r="A193" s="123" t="s">
        <v>540</v>
      </c>
      <c r="B193" s="122" t="s">
        <v>541</v>
      </c>
      <c r="C193" s="123" t="s">
        <v>542</v>
      </c>
      <c r="D193" s="123" t="s">
        <v>149</v>
      </c>
      <c r="E193" s="125">
        <v>2</v>
      </c>
      <c r="F193" s="125">
        <v>70</v>
      </c>
      <c r="G193" s="125">
        <v>89.84</v>
      </c>
      <c r="H193" s="125">
        <v>179.68</v>
      </c>
    </row>
    <row r="194" spans="1:8" ht="15" customHeight="1" x14ac:dyDescent="0.25">
      <c r="A194" s="123" t="s">
        <v>543</v>
      </c>
      <c r="B194" s="122" t="s">
        <v>544</v>
      </c>
      <c r="C194" s="123" t="s">
        <v>545</v>
      </c>
      <c r="D194" s="123" t="s">
        <v>149</v>
      </c>
      <c r="E194" s="125">
        <v>4</v>
      </c>
      <c r="F194" s="125">
        <v>422.88</v>
      </c>
      <c r="G194" s="125">
        <v>542.76</v>
      </c>
      <c r="H194" s="125">
        <v>2171.04</v>
      </c>
    </row>
    <row r="195" spans="1:8" ht="15" customHeight="1" x14ac:dyDescent="0.25">
      <c r="A195" s="123" t="s">
        <v>546</v>
      </c>
      <c r="B195" s="122" t="s">
        <v>547</v>
      </c>
      <c r="C195" s="123" t="s">
        <v>548</v>
      </c>
      <c r="D195" s="123" t="s">
        <v>149</v>
      </c>
      <c r="E195" s="125">
        <v>1</v>
      </c>
      <c r="F195" s="125">
        <v>653.25</v>
      </c>
      <c r="G195" s="125">
        <v>838.44</v>
      </c>
      <c r="H195" s="125">
        <v>838.44</v>
      </c>
    </row>
    <row r="196" spans="1:8" ht="15" customHeight="1" x14ac:dyDescent="0.25">
      <c r="A196" s="123" t="s">
        <v>549</v>
      </c>
      <c r="B196" s="122" t="s">
        <v>550</v>
      </c>
      <c r="C196" s="123" t="s">
        <v>551</v>
      </c>
      <c r="D196" s="123" t="s">
        <v>149</v>
      </c>
      <c r="E196" s="125">
        <v>2</v>
      </c>
      <c r="F196" s="125">
        <v>519.64</v>
      </c>
      <c r="G196" s="125">
        <v>666.95</v>
      </c>
      <c r="H196" s="125">
        <v>1333.9</v>
      </c>
    </row>
    <row r="197" spans="1:8" ht="15" customHeight="1" x14ac:dyDescent="0.25">
      <c r="A197" s="123" t="s">
        <v>552</v>
      </c>
      <c r="B197" s="122" t="s">
        <v>553</v>
      </c>
      <c r="C197" s="123" t="s">
        <v>554</v>
      </c>
      <c r="D197" s="123" t="s">
        <v>149</v>
      </c>
      <c r="E197" s="125">
        <v>4</v>
      </c>
      <c r="F197" s="125">
        <v>51.37</v>
      </c>
      <c r="G197" s="125">
        <v>65.930000000000007</v>
      </c>
      <c r="H197" s="125">
        <v>263.72000000000003</v>
      </c>
    </row>
    <row r="198" spans="1:8" ht="15" customHeight="1" x14ac:dyDescent="0.25">
      <c r="A198" s="123" t="s">
        <v>555</v>
      </c>
      <c r="B198" s="122" t="s">
        <v>556</v>
      </c>
      <c r="C198" s="123" t="s">
        <v>557</v>
      </c>
      <c r="D198" s="123" t="s">
        <v>149</v>
      </c>
      <c r="E198" s="125">
        <v>5</v>
      </c>
      <c r="F198" s="125">
        <v>107.46</v>
      </c>
      <c r="G198" s="125">
        <v>137.91999999999999</v>
      </c>
      <c r="H198" s="125">
        <v>689.6</v>
      </c>
    </row>
    <row r="199" spans="1:8" ht="15" customHeight="1" x14ac:dyDescent="0.25">
      <c r="A199" s="123" t="s">
        <v>558</v>
      </c>
      <c r="B199" s="122" t="s">
        <v>559</v>
      </c>
      <c r="C199" s="123" t="s">
        <v>560</v>
      </c>
      <c r="D199" s="123" t="s">
        <v>149</v>
      </c>
      <c r="E199" s="125">
        <v>3</v>
      </c>
      <c r="F199" s="125">
        <v>212.24</v>
      </c>
      <c r="G199" s="125">
        <v>272.41000000000003</v>
      </c>
      <c r="H199" s="125">
        <v>817.23</v>
      </c>
    </row>
    <row r="200" spans="1:8" ht="15" customHeight="1" x14ac:dyDescent="0.25">
      <c r="A200" s="123" t="s">
        <v>561</v>
      </c>
      <c r="B200" s="122" t="s">
        <v>562</v>
      </c>
      <c r="C200" s="123" t="s">
        <v>563</v>
      </c>
      <c r="D200" s="123" t="s">
        <v>149</v>
      </c>
      <c r="E200" s="125">
        <v>1</v>
      </c>
      <c r="F200" s="125">
        <v>222.11</v>
      </c>
      <c r="G200" s="125">
        <v>285.07</v>
      </c>
      <c r="H200" s="125">
        <v>285.07</v>
      </c>
    </row>
    <row r="201" spans="1:8" ht="15" customHeight="1" x14ac:dyDescent="0.25">
      <c r="A201" s="123" t="s">
        <v>564</v>
      </c>
      <c r="B201" s="122" t="s">
        <v>565</v>
      </c>
      <c r="C201" s="123" t="s">
        <v>566</v>
      </c>
      <c r="D201" s="123" t="s">
        <v>149</v>
      </c>
      <c r="E201" s="125">
        <v>2</v>
      </c>
      <c r="F201" s="125">
        <v>204.15</v>
      </c>
      <c r="G201" s="125">
        <v>262.02</v>
      </c>
      <c r="H201" s="125">
        <v>524.04</v>
      </c>
    </row>
    <row r="202" spans="1:8" ht="15" customHeight="1" x14ac:dyDescent="0.25">
      <c r="A202" s="123" t="s">
        <v>567</v>
      </c>
      <c r="B202" s="122" t="s">
        <v>568</v>
      </c>
      <c r="C202" s="123" t="s">
        <v>569</v>
      </c>
      <c r="D202" s="123" t="s">
        <v>149</v>
      </c>
      <c r="E202" s="125">
        <v>2</v>
      </c>
      <c r="F202" s="125">
        <v>231.26</v>
      </c>
      <c r="G202" s="125">
        <v>296.82</v>
      </c>
      <c r="H202" s="125">
        <v>593.64</v>
      </c>
    </row>
    <row r="203" spans="1:8" ht="15" customHeight="1" x14ac:dyDescent="0.25">
      <c r="A203" s="123" t="s">
        <v>570</v>
      </c>
      <c r="B203" s="122" t="s">
        <v>571</v>
      </c>
      <c r="C203" s="123" t="s">
        <v>572</v>
      </c>
      <c r="D203" s="123" t="s">
        <v>149</v>
      </c>
      <c r="E203" s="125">
        <v>1</v>
      </c>
      <c r="F203" s="125">
        <v>333.76</v>
      </c>
      <c r="G203" s="125">
        <v>428.38</v>
      </c>
      <c r="H203" s="125">
        <v>428.38</v>
      </c>
    </row>
    <row r="204" spans="1:8" ht="15" customHeight="1" x14ac:dyDescent="0.25">
      <c r="A204" s="123" t="s">
        <v>573</v>
      </c>
      <c r="B204" s="122" t="s">
        <v>574</v>
      </c>
      <c r="C204" s="123" t="s">
        <v>575</v>
      </c>
      <c r="D204" s="123" t="s">
        <v>149</v>
      </c>
      <c r="E204" s="125">
        <v>2</v>
      </c>
      <c r="F204" s="125">
        <v>348.67</v>
      </c>
      <c r="G204" s="125">
        <v>447.51</v>
      </c>
      <c r="H204" s="125">
        <v>895.02</v>
      </c>
    </row>
    <row r="205" spans="1:8" ht="15" customHeight="1" x14ac:dyDescent="0.25">
      <c r="A205" s="123" t="s">
        <v>576</v>
      </c>
      <c r="B205" s="121"/>
      <c r="C205" s="125"/>
      <c r="D205" s="125"/>
      <c r="E205" s="125"/>
      <c r="F205" s="125"/>
      <c r="G205" s="125"/>
      <c r="H205" s="125">
        <v>14514.55</v>
      </c>
    </row>
    <row r="206" spans="1:8" ht="15" customHeight="1" x14ac:dyDescent="0.25">
      <c r="A206" s="123" t="s">
        <v>577</v>
      </c>
      <c r="B206" s="122" t="s">
        <v>578</v>
      </c>
      <c r="C206" s="123" t="s">
        <v>579</v>
      </c>
      <c r="D206" s="123" t="s">
        <v>149</v>
      </c>
      <c r="E206" s="125">
        <v>30</v>
      </c>
      <c r="F206" s="125">
        <v>4.5199999999999996</v>
      </c>
      <c r="G206" s="125">
        <v>5.8</v>
      </c>
      <c r="H206" s="125">
        <v>174</v>
      </c>
    </row>
    <row r="207" spans="1:8" ht="15" customHeight="1" x14ac:dyDescent="0.25">
      <c r="A207" s="123" t="s">
        <v>580</v>
      </c>
      <c r="B207" s="122" t="s">
        <v>581</v>
      </c>
      <c r="C207" s="123" t="s">
        <v>582</v>
      </c>
      <c r="D207" s="123" t="s">
        <v>149</v>
      </c>
      <c r="E207" s="125">
        <v>200</v>
      </c>
      <c r="F207" s="125">
        <v>4.1500000000000004</v>
      </c>
      <c r="G207" s="125">
        <v>5.32</v>
      </c>
      <c r="H207" s="125">
        <v>1064</v>
      </c>
    </row>
    <row r="208" spans="1:8" ht="15" customHeight="1" x14ac:dyDescent="0.25">
      <c r="A208" s="123" t="s">
        <v>583</v>
      </c>
      <c r="B208" s="122" t="s">
        <v>584</v>
      </c>
      <c r="C208" s="123" t="s">
        <v>585</v>
      </c>
      <c r="D208" s="123" t="s">
        <v>149</v>
      </c>
      <c r="E208" s="125">
        <v>135</v>
      </c>
      <c r="F208" s="125">
        <v>14.68</v>
      </c>
      <c r="G208" s="125">
        <v>18.84</v>
      </c>
      <c r="H208" s="125">
        <v>2543.4</v>
      </c>
    </row>
    <row r="209" spans="1:8" ht="15" customHeight="1" x14ac:dyDescent="0.25">
      <c r="A209" s="123" t="s">
        <v>586</v>
      </c>
      <c r="B209" s="122" t="s">
        <v>587</v>
      </c>
      <c r="C209" s="123" t="s">
        <v>588</v>
      </c>
      <c r="D209" s="123" t="s">
        <v>149</v>
      </c>
      <c r="E209" s="125">
        <v>100</v>
      </c>
      <c r="F209" s="125">
        <v>6.26</v>
      </c>
      <c r="G209" s="125">
        <v>8.0299999999999994</v>
      </c>
      <c r="H209" s="125">
        <v>803</v>
      </c>
    </row>
    <row r="210" spans="1:8" ht="15" customHeight="1" x14ac:dyDescent="0.25">
      <c r="A210" s="123" t="s">
        <v>589</v>
      </c>
      <c r="B210" s="122" t="s">
        <v>590</v>
      </c>
      <c r="C210" s="123" t="s">
        <v>591</v>
      </c>
      <c r="D210" s="123" t="s">
        <v>149</v>
      </c>
      <c r="E210" s="125">
        <v>50</v>
      </c>
      <c r="F210" s="125">
        <v>31.18</v>
      </c>
      <c r="G210" s="125">
        <v>40.01</v>
      </c>
      <c r="H210" s="125">
        <v>2000.5</v>
      </c>
    </row>
    <row r="211" spans="1:8" ht="15" customHeight="1" x14ac:dyDescent="0.25">
      <c r="A211" s="123" t="s">
        <v>592</v>
      </c>
      <c r="B211" s="122" t="s">
        <v>593</v>
      </c>
      <c r="C211" s="123" t="s">
        <v>594</v>
      </c>
      <c r="D211" s="123" t="s">
        <v>114</v>
      </c>
      <c r="E211" s="125">
        <v>50</v>
      </c>
      <c r="F211" s="125">
        <v>53.72</v>
      </c>
      <c r="G211" s="125">
        <v>68.94</v>
      </c>
      <c r="H211" s="125">
        <v>3447</v>
      </c>
    </row>
    <row r="212" spans="1:8" ht="15" customHeight="1" x14ac:dyDescent="0.25">
      <c r="A212" s="123" t="s">
        <v>595</v>
      </c>
      <c r="B212" s="122" t="s">
        <v>596</v>
      </c>
      <c r="C212" s="123" t="s">
        <v>597</v>
      </c>
      <c r="D212" s="123" t="s">
        <v>149</v>
      </c>
      <c r="E212" s="125">
        <v>2</v>
      </c>
      <c r="F212" s="125">
        <v>45.03</v>
      </c>
      <c r="G212" s="125">
        <v>57.79</v>
      </c>
      <c r="H212" s="125">
        <v>115.58</v>
      </c>
    </row>
    <row r="213" spans="1:8" ht="15" customHeight="1" x14ac:dyDescent="0.25">
      <c r="A213" s="123" t="s">
        <v>598</v>
      </c>
      <c r="B213" s="122" t="s">
        <v>599</v>
      </c>
      <c r="C213" s="123" t="s">
        <v>600</v>
      </c>
      <c r="D213" s="123" t="s">
        <v>149</v>
      </c>
      <c r="E213" s="125">
        <v>7</v>
      </c>
      <c r="F213" s="125">
        <v>30.19</v>
      </c>
      <c r="G213" s="125">
        <v>38.74</v>
      </c>
      <c r="H213" s="125">
        <v>271.18</v>
      </c>
    </row>
    <row r="214" spans="1:8" ht="15" customHeight="1" x14ac:dyDescent="0.25">
      <c r="A214" s="123" t="s">
        <v>601</v>
      </c>
      <c r="B214" s="122" t="s">
        <v>602</v>
      </c>
      <c r="C214" s="123" t="s">
        <v>603</v>
      </c>
      <c r="D214" s="123" t="s">
        <v>149</v>
      </c>
      <c r="E214" s="125">
        <v>7</v>
      </c>
      <c r="F214" s="125">
        <v>39.93</v>
      </c>
      <c r="G214" s="125">
        <v>51.25</v>
      </c>
      <c r="H214" s="125">
        <v>358.75</v>
      </c>
    </row>
    <row r="215" spans="1:8" ht="15" customHeight="1" x14ac:dyDescent="0.25">
      <c r="A215" s="123" t="s">
        <v>604</v>
      </c>
      <c r="B215" s="122" t="s">
        <v>605</v>
      </c>
      <c r="C215" s="123" t="s">
        <v>606</v>
      </c>
      <c r="D215" s="123" t="s">
        <v>149</v>
      </c>
      <c r="E215" s="125">
        <v>10</v>
      </c>
      <c r="F215" s="125">
        <v>13.64</v>
      </c>
      <c r="G215" s="125">
        <v>17.5</v>
      </c>
      <c r="H215" s="125">
        <v>175</v>
      </c>
    </row>
    <row r="216" spans="1:8" ht="15" customHeight="1" x14ac:dyDescent="0.25">
      <c r="A216" s="123" t="s">
        <v>607</v>
      </c>
      <c r="B216" s="122" t="s">
        <v>608</v>
      </c>
      <c r="C216" s="123" t="s">
        <v>609</v>
      </c>
      <c r="D216" s="123" t="s">
        <v>149</v>
      </c>
      <c r="E216" s="125">
        <v>12</v>
      </c>
      <c r="F216" s="125">
        <v>13.64</v>
      </c>
      <c r="G216" s="125">
        <v>17.5</v>
      </c>
      <c r="H216" s="125">
        <v>210</v>
      </c>
    </row>
    <row r="217" spans="1:8" ht="15" customHeight="1" x14ac:dyDescent="0.25">
      <c r="A217" s="123" t="s">
        <v>610</v>
      </c>
      <c r="B217" s="122" t="s">
        <v>611</v>
      </c>
      <c r="C217" s="123" t="s">
        <v>612</v>
      </c>
      <c r="D217" s="123" t="s">
        <v>114</v>
      </c>
      <c r="E217" s="125">
        <v>21</v>
      </c>
      <c r="F217" s="125">
        <v>9.9</v>
      </c>
      <c r="G217" s="125">
        <v>12.7</v>
      </c>
      <c r="H217" s="125">
        <v>266.7</v>
      </c>
    </row>
    <row r="218" spans="1:8" ht="15" customHeight="1" x14ac:dyDescent="0.25">
      <c r="A218" s="123" t="s">
        <v>613</v>
      </c>
      <c r="B218" s="122" t="s">
        <v>614</v>
      </c>
      <c r="C218" s="123" t="s">
        <v>615</v>
      </c>
      <c r="D218" s="123" t="s">
        <v>149</v>
      </c>
      <c r="E218" s="125">
        <v>21</v>
      </c>
      <c r="F218" s="125">
        <v>51.18</v>
      </c>
      <c r="G218" s="125">
        <v>65.680000000000007</v>
      </c>
      <c r="H218" s="125">
        <v>1379.28</v>
      </c>
    </row>
    <row r="219" spans="1:8" ht="15" customHeight="1" x14ac:dyDescent="0.25">
      <c r="A219" s="123" t="s">
        <v>616</v>
      </c>
      <c r="B219" s="122" t="s">
        <v>617</v>
      </c>
      <c r="C219" s="123" t="s">
        <v>618</v>
      </c>
      <c r="D219" s="123" t="s">
        <v>149</v>
      </c>
      <c r="E219" s="125">
        <v>13</v>
      </c>
      <c r="F219" s="125">
        <v>17.78</v>
      </c>
      <c r="G219" s="125">
        <v>22.82</v>
      </c>
      <c r="H219" s="125">
        <v>296.66000000000003</v>
      </c>
    </row>
    <row r="220" spans="1:8" ht="15" customHeight="1" x14ac:dyDescent="0.25">
      <c r="A220" s="123" t="s">
        <v>619</v>
      </c>
      <c r="B220" s="122" t="s">
        <v>620</v>
      </c>
      <c r="C220" s="123" t="s">
        <v>621</v>
      </c>
      <c r="D220" s="123" t="s">
        <v>149</v>
      </c>
      <c r="E220" s="125">
        <v>200</v>
      </c>
      <c r="F220" s="125">
        <v>0.91</v>
      </c>
      <c r="G220" s="125">
        <v>1.1599999999999999</v>
      </c>
      <c r="H220" s="125">
        <v>232</v>
      </c>
    </row>
    <row r="221" spans="1:8" ht="15" customHeight="1" x14ac:dyDescent="0.25">
      <c r="A221" s="123" t="s">
        <v>622</v>
      </c>
      <c r="B221" s="122" t="s">
        <v>623</v>
      </c>
      <c r="C221" s="123" t="s">
        <v>624</v>
      </c>
      <c r="D221" s="123" t="s">
        <v>149</v>
      </c>
      <c r="E221" s="125">
        <v>50</v>
      </c>
      <c r="F221" s="125">
        <v>0.79</v>
      </c>
      <c r="G221" s="125">
        <v>1.01</v>
      </c>
      <c r="H221" s="125">
        <v>50.5</v>
      </c>
    </row>
    <row r="222" spans="1:8" ht="15" customHeight="1" x14ac:dyDescent="0.25">
      <c r="A222" s="123" t="s">
        <v>625</v>
      </c>
      <c r="B222" s="122" t="s">
        <v>626</v>
      </c>
      <c r="C222" s="123" t="s">
        <v>627</v>
      </c>
      <c r="D222" s="123" t="s">
        <v>149</v>
      </c>
      <c r="E222" s="125">
        <v>50</v>
      </c>
      <c r="F222" s="125">
        <v>1.01</v>
      </c>
      <c r="G222" s="125">
        <v>1.29</v>
      </c>
      <c r="H222" s="125">
        <v>64.5</v>
      </c>
    </row>
    <row r="223" spans="1:8" ht="15" customHeight="1" x14ac:dyDescent="0.25">
      <c r="A223" s="123" t="s">
        <v>628</v>
      </c>
      <c r="B223" s="122" t="s">
        <v>629</v>
      </c>
      <c r="C223" s="123" t="s">
        <v>630</v>
      </c>
      <c r="D223" s="123" t="s">
        <v>149</v>
      </c>
      <c r="E223" s="125">
        <v>50</v>
      </c>
      <c r="F223" s="125">
        <v>1.0900000000000001</v>
      </c>
      <c r="G223" s="125">
        <v>1.39</v>
      </c>
      <c r="H223" s="125">
        <v>69.5</v>
      </c>
    </row>
    <row r="224" spans="1:8" ht="15" customHeight="1" x14ac:dyDescent="0.25">
      <c r="A224" s="123" t="s">
        <v>631</v>
      </c>
      <c r="B224" s="122" t="s">
        <v>632</v>
      </c>
      <c r="C224" s="123" t="s">
        <v>633</v>
      </c>
      <c r="D224" s="123" t="s">
        <v>149</v>
      </c>
      <c r="E224" s="125">
        <v>150</v>
      </c>
      <c r="F224" s="125">
        <v>2.14</v>
      </c>
      <c r="G224" s="125">
        <v>2.74</v>
      </c>
      <c r="H224" s="125">
        <v>411</v>
      </c>
    </row>
    <row r="225" spans="1:8" ht="15" customHeight="1" x14ac:dyDescent="0.25">
      <c r="A225" s="123" t="s">
        <v>634</v>
      </c>
      <c r="B225" s="122" t="s">
        <v>635</v>
      </c>
      <c r="C225" s="123" t="s">
        <v>636</v>
      </c>
      <c r="D225" s="123" t="s">
        <v>149</v>
      </c>
      <c r="E225" s="125">
        <v>50</v>
      </c>
      <c r="F225" s="125">
        <v>0.64</v>
      </c>
      <c r="G225" s="125">
        <v>0.82</v>
      </c>
      <c r="H225" s="125">
        <v>41</v>
      </c>
    </row>
    <row r="226" spans="1:8" ht="15" customHeight="1" x14ac:dyDescent="0.25">
      <c r="A226" s="123" t="s">
        <v>637</v>
      </c>
      <c r="B226" s="122" t="s">
        <v>638</v>
      </c>
      <c r="C226" s="123" t="s">
        <v>639</v>
      </c>
      <c r="D226" s="123" t="s">
        <v>149</v>
      </c>
      <c r="E226" s="125">
        <v>250</v>
      </c>
      <c r="F226" s="125">
        <v>1.5</v>
      </c>
      <c r="G226" s="125">
        <v>1.92</v>
      </c>
      <c r="H226" s="125">
        <v>480</v>
      </c>
    </row>
    <row r="227" spans="1:8" ht="15" customHeight="1" x14ac:dyDescent="0.25">
      <c r="A227" s="123" t="s">
        <v>640</v>
      </c>
      <c r="B227" s="122" t="s">
        <v>641</v>
      </c>
      <c r="C227" s="123" t="s">
        <v>642</v>
      </c>
      <c r="D227" s="123" t="s">
        <v>149</v>
      </c>
      <c r="E227" s="125">
        <v>5</v>
      </c>
      <c r="F227" s="125">
        <v>9.51</v>
      </c>
      <c r="G227" s="125">
        <v>12.2</v>
      </c>
      <c r="H227" s="125">
        <v>61</v>
      </c>
    </row>
    <row r="228" spans="1:8" ht="15" customHeight="1" x14ac:dyDescent="0.25">
      <c r="A228" s="123" t="s">
        <v>643</v>
      </c>
      <c r="B228" s="121"/>
      <c r="C228" s="125"/>
      <c r="D228" s="125"/>
      <c r="E228" s="125"/>
      <c r="F228" s="125"/>
      <c r="G228" s="125"/>
      <c r="H228" s="125">
        <v>979.43</v>
      </c>
    </row>
    <row r="229" spans="1:8" ht="15" customHeight="1" x14ac:dyDescent="0.25">
      <c r="A229" s="123" t="s">
        <v>644</v>
      </c>
      <c r="B229" s="122" t="s">
        <v>645</v>
      </c>
      <c r="C229" s="123" t="s">
        <v>646</v>
      </c>
      <c r="D229" s="123" t="s">
        <v>149</v>
      </c>
      <c r="E229" s="125">
        <v>3</v>
      </c>
      <c r="F229" s="125">
        <v>23.39</v>
      </c>
      <c r="G229" s="125">
        <v>30.02</v>
      </c>
      <c r="H229" s="125">
        <v>90.06</v>
      </c>
    </row>
    <row r="230" spans="1:8" ht="15" customHeight="1" x14ac:dyDescent="0.25">
      <c r="A230" s="123" t="s">
        <v>647</v>
      </c>
      <c r="B230" s="122" t="s">
        <v>648</v>
      </c>
      <c r="C230" s="123" t="s">
        <v>649</v>
      </c>
      <c r="D230" s="123" t="s">
        <v>149</v>
      </c>
      <c r="E230" s="125">
        <v>2</v>
      </c>
      <c r="F230" s="125">
        <v>171.87</v>
      </c>
      <c r="G230" s="125">
        <v>220.59</v>
      </c>
      <c r="H230" s="125">
        <v>441.18</v>
      </c>
    </row>
    <row r="231" spans="1:8" ht="15" customHeight="1" x14ac:dyDescent="0.25">
      <c r="A231" s="123" t="s">
        <v>650</v>
      </c>
      <c r="B231" s="122" t="s">
        <v>651</v>
      </c>
      <c r="C231" s="123" t="s">
        <v>652</v>
      </c>
      <c r="D231" s="123" t="s">
        <v>149</v>
      </c>
      <c r="E231" s="125">
        <v>4</v>
      </c>
      <c r="F231" s="125">
        <v>42.31</v>
      </c>
      <c r="G231" s="125">
        <v>54.3</v>
      </c>
      <c r="H231" s="125">
        <v>217.2</v>
      </c>
    </row>
    <row r="232" spans="1:8" ht="15" customHeight="1" x14ac:dyDescent="0.25">
      <c r="A232" s="123" t="s">
        <v>653</v>
      </c>
      <c r="B232" s="122" t="s">
        <v>654</v>
      </c>
      <c r="C232" s="123" t="s">
        <v>655</v>
      </c>
      <c r="D232" s="123" t="s">
        <v>149</v>
      </c>
      <c r="E232" s="125">
        <v>2</v>
      </c>
      <c r="F232" s="125">
        <v>27.4</v>
      </c>
      <c r="G232" s="125">
        <v>35.159999999999997</v>
      </c>
      <c r="H232" s="125">
        <v>70.319999999999993</v>
      </c>
    </row>
    <row r="233" spans="1:8" ht="15" customHeight="1" x14ac:dyDescent="0.25">
      <c r="A233" s="123" t="s">
        <v>656</v>
      </c>
      <c r="B233" s="122" t="s">
        <v>657</v>
      </c>
      <c r="C233" s="123" t="s">
        <v>658</v>
      </c>
      <c r="D233" s="123" t="s">
        <v>149</v>
      </c>
      <c r="E233" s="125">
        <v>1</v>
      </c>
      <c r="F233" s="125">
        <v>91.87</v>
      </c>
      <c r="G233" s="125">
        <v>117.91</v>
      </c>
      <c r="H233" s="125">
        <v>117.91</v>
      </c>
    </row>
    <row r="234" spans="1:8" ht="15" customHeight="1" x14ac:dyDescent="0.25">
      <c r="A234" s="123" t="s">
        <v>659</v>
      </c>
      <c r="B234" s="122" t="s">
        <v>660</v>
      </c>
      <c r="C234" s="123" t="s">
        <v>661</v>
      </c>
      <c r="D234" s="123" t="s">
        <v>22</v>
      </c>
      <c r="E234" s="125">
        <v>2</v>
      </c>
      <c r="F234" s="125">
        <v>16.66</v>
      </c>
      <c r="G234" s="125">
        <v>21.38</v>
      </c>
      <c r="H234" s="125">
        <v>42.76</v>
      </c>
    </row>
    <row r="235" spans="1:8" ht="15" customHeight="1" x14ac:dyDescent="0.25">
      <c r="A235" s="123" t="s">
        <v>662</v>
      </c>
      <c r="B235" s="121"/>
      <c r="C235" s="125"/>
      <c r="D235" s="125"/>
      <c r="E235" s="125"/>
      <c r="F235" s="125"/>
      <c r="G235" s="125"/>
      <c r="H235" s="125">
        <v>640.77</v>
      </c>
    </row>
    <row r="236" spans="1:8" ht="15" customHeight="1" x14ac:dyDescent="0.25">
      <c r="A236" s="123" t="s">
        <v>663</v>
      </c>
      <c r="B236" s="122" t="s">
        <v>664</v>
      </c>
      <c r="C236" s="123" t="s">
        <v>665</v>
      </c>
      <c r="D236" s="123" t="s">
        <v>22</v>
      </c>
      <c r="E236" s="125">
        <v>147.25</v>
      </c>
      <c r="F236" s="125">
        <v>1.47</v>
      </c>
      <c r="G236" s="125">
        <v>1.88</v>
      </c>
      <c r="H236" s="125">
        <v>276.83</v>
      </c>
    </row>
    <row r="237" spans="1:8" ht="15" customHeight="1" x14ac:dyDescent="0.25">
      <c r="A237" s="123" t="s">
        <v>666</v>
      </c>
      <c r="B237" s="122" t="s">
        <v>667</v>
      </c>
      <c r="C237" s="123" t="s">
        <v>668</v>
      </c>
      <c r="D237" s="123" t="s">
        <v>22</v>
      </c>
      <c r="E237" s="125">
        <v>139.91</v>
      </c>
      <c r="F237" s="125">
        <v>0.6</v>
      </c>
      <c r="G237" s="125">
        <v>0.77</v>
      </c>
      <c r="H237" s="125">
        <v>107.73</v>
      </c>
    </row>
    <row r="238" spans="1:8" ht="15" customHeight="1" x14ac:dyDescent="0.25">
      <c r="A238" s="123" t="s">
        <v>669</v>
      </c>
      <c r="B238" s="122" t="s">
        <v>670</v>
      </c>
      <c r="C238" s="123" t="s">
        <v>671</v>
      </c>
      <c r="D238" s="123" t="s">
        <v>22</v>
      </c>
      <c r="E238" s="125">
        <v>147.25</v>
      </c>
      <c r="F238" s="125">
        <v>1.36</v>
      </c>
      <c r="G238" s="125">
        <v>1.74</v>
      </c>
      <c r="H238" s="125">
        <v>256.20999999999998</v>
      </c>
    </row>
  </sheetData>
  <pageMargins left="1" right="1" top="1" bottom="1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6"/>
  <sheetViews>
    <sheetView view="pageBreakPreview" zoomScale="110" zoomScaleNormal="100" zoomScaleSheetLayoutView="110" workbookViewId="0">
      <selection activeCell="G8" sqref="G8:G9"/>
    </sheetView>
  </sheetViews>
  <sheetFormatPr defaultColWidth="9.140625" defaultRowHeight="19.7" customHeight="1" x14ac:dyDescent="0.25"/>
  <cols>
    <col min="1" max="1" width="10.28515625" style="11" bestFit="1" customWidth="1"/>
    <col min="2" max="2" width="7.140625" style="11" customWidth="1"/>
    <col min="3" max="3" width="60.5703125" style="61" customWidth="1"/>
    <col min="4" max="4" width="6.5703125" style="11" bestFit="1" customWidth="1"/>
    <col min="5" max="5" width="17" style="11" bestFit="1" customWidth="1"/>
    <col min="6" max="6" width="18.28515625" style="11" bestFit="1" customWidth="1"/>
    <col min="7" max="7" width="14.7109375" style="11" customWidth="1"/>
    <col min="8" max="16384" width="9.140625" style="11"/>
  </cols>
  <sheetData>
    <row r="1" spans="1:7" ht="12.75" x14ac:dyDescent="0.25">
      <c r="A1" s="129" t="s">
        <v>689</v>
      </c>
      <c r="B1" s="129"/>
      <c r="C1" s="129"/>
      <c r="D1" s="129"/>
      <c r="E1" s="129"/>
      <c r="F1" s="129"/>
      <c r="G1" s="129"/>
    </row>
    <row r="2" spans="1:7" ht="12.75" x14ac:dyDescent="0.25">
      <c r="A2" s="129"/>
      <c r="B2" s="129"/>
      <c r="C2" s="129"/>
      <c r="D2" s="129"/>
      <c r="E2" s="129"/>
      <c r="F2" s="129"/>
      <c r="G2" s="129"/>
    </row>
    <row r="3" spans="1:7" ht="12.75" x14ac:dyDescent="0.25">
      <c r="A3" s="129"/>
      <c r="B3" s="129"/>
      <c r="C3" s="129"/>
      <c r="D3" s="129"/>
      <c r="E3" s="129"/>
      <c r="F3" s="129"/>
      <c r="G3" s="129"/>
    </row>
    <row r="4" spans="1:7" ht="12.75" x14ac:dyDescent="0.25">
      <c r="A4" s="129"/>
      <c r="B4" s="129"/>
      <c r="C4" s="129"/>
      <c r="D4" s="129"/>
      <c r="E4" s="129"/>
      <c r="F4" s="129"/>
      <c r="G4" s="129"/>
    </row>
    <row r="5" spans="1:7" ht="13.5" thickBot="1" x14ac:dyDescent="0.3">
      <c r="A5" s="130"/>
      <c r="B5" s="130"/>
      <c r="C5" s="130"/>
      <c r="D5" s="130"/>
      <c r="E5" s="130"/>
      <c r="F5" s="130"/>
      <c r="G5" s="130"/>
    </row>
    <row r="6" spans="1:7" s="17" customFormat="1" ht="13.5" customHeight="1" thickBot="1" x14ac:dyDescent="0.3">
      <c r="A6" s="16" t="s">
        <v>674</v>
      </c>
      <c r="B6" s="139" t="str">
        <f>[1]RESUMO!B6</f>
        <v>OBRA DO SENAR NOVA CANAÃ DO NORTE</v>
      </c>
      <c r="C6" s="145"/>
      <c r="D6" s="145"/>
      <c r="E6" s="145"/>
      <c r="F6" s="131" t="s">
        <v>676</v>
      </c>
      <c r="G6" s="132" t="str">
        <f>Resumo!D6</f>
        <v>SINAPI-MT
DES_NOV/2021</v>
      </c>
    </row>
    <row r="7" spans="1:7" s="17" customFormat="1" ht="13.5" customHeight="1" thickBot="1" x14ac:dyDescent="0.3">
      <c r="A7" s="16" t="s">
        <v>677</v>
      </c>
      <c r="B7" s="139" t="str">
        <f>[1]RESUMO!B7</f>
        <v>AV. SÃO PAULO ESQ. COM AV. GOVERNADOR DANTE DE OLIVEIRA, N06, Q62</v>
      </c>
      <c r="C7" s="145"/>
      <c r="D7" s="145"/>
      <c r="E7" s="145"/>
      <c r="F7" s="131"/>
      <c r="G7" s="131"/>
    </row>
    <row r="8" spans="1:7" s="17" customFormat="1" ht="13.5" customHeight="1" thickBot="1" x14ac:dyDescent="0.3">
      <c r="A8" s="16" t="s">
        <v>679</v>
      </c>
      <c r="B8" s="139" t="str">
        <f>[1]RESUMO!B8</f>
        <v>NOVA CANAÃ DO NORTE - MT</v>
      </c>
      <c r="C8" s="145"/>
      <c r="D8" s="145"/>
      <c r="E8" s="145"/>
      <c r="F8" s="131" t="s">
        <v>681</v>
      </c>
      <c r="G8" s="133">
        <f>Resumo!D8</f>
        <v>0.28347674918197008</v>
      </c>
    </row>
    <row r="9" spans="1:7" s="17" customFormat="1" ht="13.5" customHeight="1" thickBot="1" x14ac:dyDescent="0.3">
      <c r="A9" s="16" t="s">
        <v>682</v>
      </c>
      <c r="B9" s="139" t="str">
        <f>[1]RESUMO!B9</f>
        <v>OBRA NOVA</v>
      </c>
      <c r="C9" s="145"/>
      <c r="D9" s="145"/>
      <c r="E9" s="145"/>
      <c r="F9" s="131"/>
      <c r="G9" s="133"/>
    </row>
    <row r="10" spans="1:7" s="17" customFormat="1" ht="13.5" customHeight="1" thickBot="1" x14ac:dyDescent="0.3">
      <c r="A10" s="153"/>
      <c r="B10" s="154"/>
      <c r="C10" s="154"/>
      <c r="D10" s="154"/>
      <c r="E10" s="154"/>
      <c r="F10" s="154"/>
      <c r="G10" s="155"/>
    </row>
    <row r="11" spans="1:7" s="17" customFormat="1" ht="13.5" thickBot="1" x14ac:dyDescent="0.3">
      <c r="A11" s="127" t="s">
        <v>21</v>
      </c>
      <c r="B11" s="156"/>
      <c r="C11" s="157" t="s">
        <v>20</v>
      </c>
      <c r="D11" s="158"/>
      <c r="E11" s="158"/>
      <c r="F11" s="159"/>
      <c r="G11" s="10" t="s">
        <v>690</v>
      </c>
    </row>
    <row r="12" spans="1:7" s="17" customFormat="1" ht="13.5" thickBot="1" x14ac:dyDescent="0.3">
      <c r="A12" s="157" t="s">
        <v>691</v>
      </c>
      <c r="B12" s="158"/>
      <c r="C12" s="158"/>
      <c r="D12" s="158"/>
      <c r="E12" s="158"/>
      <c r="F12" s="158"/>
      <c r="G12" s="159"/>
    </row>
    <row r="13" spans="1:7" s="17" customFormat="1" ht="12.75" x14ac:dyDescent="0.25">
      <c r="A13" s="160" t="s">
        <v>692</v>
      </c>
      <c r="B13" s="161"/>
      <c r="C13" s="18" t="s">
        <v>693</v>
      </c>
      <c r="D13" s="19" t="s">
        <v>694</v>
      </c>
      <c r="E13" s="20" t="s">
        <v>695</v>
      </c>
      <c r="F13" s="21"/>
      <c r="G13" s="22"/>
    </row>
    <row r="14" spans="1:7" s="17" customFormat="1" ht="25.5" x14ac:dyDescent="0.25">
      <c r="A14" s="146">
        <v>4813</v>
      </c>
      <c r="B14" s="147"/>
      <c r="C14" s="23" t="s">
        <v>698</v>
      </c>
      <c r="D14" s="24" t="s">
        <v>690</v>
      </c>
      <c r="E14" s="25">
        <v>1</v>
      </c>
      <c r="F14" s="26"/>
      <c r="G14" s="27"/>
    </row>
    <row r="15" spans="1:7" s="17" customFormat="1" ht="25.5" x14ac:dyDescent="0.25">
      <c r="A15" s="146">
        <v>4415</v>
      </c>
      <c r="B15" s="147"/>
      <c r="C15" s="23" t="s">
        <v>699</v>
      </c>
      <c r="D15" s="24" t="s">
        <v>114</v>
      </c>
      <c r="E15" s="25">
        <v>1</v>
      </c>
      <c r="F15" s="26"/>
      <c r="G15" s="27"/>
    </row>
    <row r="16" spans="1:7" s="17" customFormat="1" ht="25.5" x14ac:dyDescent="0.25">
      <c r="A16" s="146">
        <v>4006</v>
      </c>
      <c r="B16" s="147"/>
      <c r="C16" s="23" t="s">
        <v>700</v>
      </c>
      <c r="D16" s="24" t="s">
        <v>39</v>
      </c>
      <c r="E16" s="25">
        <v>3.5999999999999999E-3</v>
      </c>
      <c r="F16" s="26"/>
      <c r="G16" s="27"/>
    </row>
    <row r="17" spans="1:7" s="17" customFormat="1" ht="12.75" x14ac:dyDescent="0.25">
      <c r="A17" s="146">
        <v>5075</v>
      </c>
      <c r="B17" s="147"/>
      <c r="C17" s="23" t="s">
        <v>701</v>
      </c>
      <c r="D17" s="24" t="s">
        <v>61</v>
      </c>
      <c r="E17" s="25">
        <v>0.15</v>
      </c>
      <c r="F17" s="26"/>
      <c r="G17" s="27"/>
    </row>
    <row r="18" spans="1:7" s="17" customFormat="1" ht="25.5" x14ac:dyDescent="0.25">
      <c r="A18" s="146">
        <v>88262</v>
      </c>
      <c r="B18" s="147"/>
      <c r="C18" s="23" t="s">
        <v>702</v>
      </c>
      <c r="D18" s="24" t="s">
        <v>13</v>
      </c>
      <c r="E18" s="25">
        <v>1</v>
      </c>
      <c r="F18" s="26"/>
      <c r="G18" s="27"/>
    </row>
    <row r="19" spans="1:7" s="17" customFormat="1" ht="12.75" x14ac:dyDescent="0.25">
      <c r="A19" s="148">
        <v>88316</v>
      </c>
      <c r="B19" s="149"/>
      <c r="C19" s="28" t="s">
        <v>703</v>
      </c>
      <c r="D19" s="29" t="s">
        <v>13</v>
      </c>
      <c r="E19" s="30">
        <v>2</v>
      </c>
      <c r="F19" s="31"/>
      <c r="G19" s="27"/>
    </row>
    <row r="20" spans="1:7" s="17" customFormat="1" ht="13.5" thickBot="1" x14ac:dyDescent="0.3">
      <c r="A20" s="150"/>
      <c r="B20" s="151"/>
      <c r="C20" s="151"/>
      <c r="D20" s="151"/>
      <c r="E20" s="151"/>
      <c r="F20" s="152"/>
      <c r="G20" s="32"/>
    </row>
    <row r="21" spans="1:7" s="17" customFormat="1" ht="13.5" thickBot="1" x14ac:dyDescent="0.3">
      <c r="A21" s="162"/>
      <c r="B21" s="162"/>
      <c r="C21" s="162"/>
      <c r="D21" s="162"/>
      <c r="E21" s="162"/>
      <c r="F21" s="162"/>
      <c r="G21" s="162"/>
    </row>
    <row r="22" spans="1:7" s="17" customFormat="1" ht="25.5" customHeight="1" thickBot="1" x14ac:dyDescent="0.3">
      <c r="A22" s="127" t="s">
        <v>106</v>
      </c>
      <c r="B22" s="156"/>
      <c r="C22" s="157" t="s">
        <v>705</v>
      </c>
      <c r="D22" s="158"/>
      <c r="E22" s="158"/>
      <c r="F22" s="159"/>
      <c r="G22" s="10" t="s">
        <v>39</v>
      </c>
    </row>
    <row r="23" spans="1:7" s="17" customFormat="1" ht="28.5" customHeight="1" thickBot="1" x14ac:dyDescent="0.3">
      <c r="A23" s="157" t="s">
        <v>706</v>
      </c>
      <c r="B23" s="158"/>
      <c r="C23" s="158"/>
      <c r="D23" s="158"/>
      <c r="E23" s="158"/>
      <c r="F23" s="158"/>
      <c r="G23" s="159"/>
    </row>
    <row r="24" spans="1:7" s="17" customFormat="1" ht="12.75" x14ac:dyDescent="0.25">
      <c r="A24" s="160" t="s">
        <v>692</v>
      </c>
      <c r="B24" s="161"/>
      <c r="C24" s="18" t="s">
        <v>693</v>
      </c>
      <c r="D24" s="19" t="s">
        <v>694</v>
      </c>
      <c r="E24" s="20" t="s">
        <v>695</v>
      </c>
      <c r="F24" s="21"/>
      <c r="G24" s="22"/>
    </row>
    <row r="25" spans="1:7" s="17" customFormat="1" ht="38.25" x14ac:dyDescent="0.25">
      <c r="A25" s="146">
        <v>34493</v>
      </c>
      <c r="B25" s="147"/>
      <c r="C25" s="23" t="s">
        <v>707</v>
      </c>
      <c r="D25" s="24" t="s">
        <v>39</v>
      </c>
      <c r="E25" s="25">
        <v>1.103</v>
      </c>
      <c r="F25" s="26"/>
      <c r="G25" s="27"/>
    </row>
    <row r="26" spans="1:7" s="17" customFormat="1" ht="25.5" x14ac:dyDescent="0.25">
      <c r="A26" s="146">
        <v>88262</v>
      </c>
      <c r="B26" s="147"/>
      <c r="C26" s="23" t="s">
        <v>702</v>
      </c>
      <c r="D26" s="24" t="s">
        <v>13</v>
      </c>
      <c r="E26" s="25">
        <v>0.373</v>
      </c>
      <c r="F26" s="26"/>
      <c r="G26" s="27"/>
    </row>
    <row r="27" spans="1:7" s="17" customFormat="1" ht="12.75" x14ac:dyDescent="0.25">
      <c r="A27" s="146">
        <v>88309</v>
      </c>
      <c r="B27" s="147"/>
      <c r="C27" s="23" t="s">
        <v>708</v>
      </c>
      <c r="D27" s="24" t="s">
        <v>13</v>
      </c>
      <c r="E27" s="25">
        <v>1.1180000000000001</v>
      </c>
      <c r="F27" s="26"/>
      <c r="G27" s="27"/>
    </row>
    <row r="28" spans="1:7" s="17" customFormat="1" ht="12.75" x14ac:dyDescent="0.25">
      <c r="A28" s="146">
        <v>88316</v>
      </c>
      <c r="B28" s="147"/>
      <c r="C28" s="23" t="s">
        <v>703</v>
      </c>
      <c r="D28" s="24" t="s">
        <v>13</v>
      </c>
      <c r="E28" s="25">
        <v>3.4260000000000002</v>
      </c>
      <c r="F28" s="26"/>
      <c r="G28" s="27"/>
    </row>
    <row r="29" spans="1:7" s="17" customFormat="1" ht="38.25" x14ac:dyDescent="0.25">
      <c r="A29" s="146">
        <v>90586</v>
      </c>
      <c r="B29" s="147"/>
      <c r="C29" s="23" t="s">
        <v>709</v>
      </c>
      <c r="D29" s="24" t="s">
        <v>710</v>
      </c>
      <c r="E29" s="25">
        <v>0.21199999999999999</v>
      </c>
      <c r="F29" s="26"/>
      <c r="G29" s="27"/>
    </row>
    <row r="30" spans="1:7" s="17" customFormat="1" ht="38.25" x14ac:dyDescent="0.25">
      <c r="A30" s="148">
        <v>90587</v>
      </c>
      <c r="B30" s="149"/>
      <c r="C30" s="28" t="s">
        <v>711</v>
      </c>
      <c r="D30" s="29" t="s">
        <v>712</v>
      </c>
      <c r="E30" s="30">
        <v>0.161</v>
      </c>
      <c r="F30" s="31"/>
      <c r="G30" s="27"/>
    </row>
    <row r="31" spans="1:7" s="17" customFormat="1" ht="13.5" thickBot="1" x14ac:dyDescent="0.3">
      <c r="A31" s="150"/>
      <c r="B31" s="151"/>
      <c r="C31" s="151"/>
      <c r="D31" s="151"/>
      <c r="E31" s="151"/>
      <c r="F31" s="152"/>
      <c r="G31" s="32"/>
    </row>
    <row r="32" spans="1:7" s="17" customFormat="1" ht="13.5" thickBot="1" x14ac:dyDescent="0.3">
      <c r="A32" s="162"/>
      <c r="B32" s="162"/>
      <c r="C32" s="162"/>
      <c r="D32" s="162"/>
      <c r="E32" s="162"/>
      <c r="F32" s="162"/>
      <c r="G32" s="162"/>
    </row>
    <row r="33" spans="1:9" s="17" customFormat="1" ht="13.5" thickBot="1" x14ac:dyDescent="0.3">
      <c r="A33" s="166" t="s">
        <v>132</v>
      </c>
      <c r="B33" s="167"/>
      <c r="C33" s="157" t="s">
        <v>131</v>
      </c>
      <c r="D33" s="158"/>
      <c r="E33" s="158"/>
      <c r="F33" s="159"/>
      <c r="G33" s="10" t="s">
        <v>690</v>
      </c>
    </row>
    <row r="34" spans="1:9" s="17" customFormat="1" ht="13.5" thickBot="1" x14ac:dyDescent="0.3">
      <c r="A34" s="157" t="s">
        <v>713</v>
      </c>
      <c r="B34" s="158"/>
      <c r="C34" s="158"/>
      <c r="D34" s="158"/>
      <c r="E34" s="158"/>
      <c r="F34" s="158"/>
      <c r="G34" s="159"/>
    </row>
    <row r="35" spans="1:9" s="17" customFormat="1" ht="12.75" x14ac:dyDescent="0.25">
      <c r="A35" s="168" t="s">
        <v>692</v>
      </c>
      <c r="B35" s="169"/>
      <c r="C35" s="18" t="s">
        <v>693</v>
      </c>
      <c r="D35" s="18" t="s">
        <v>694</v>
      </c>
      <c r="E35" s="33" t="s">
        <v>695</v>
      </c>
      <c r="F35" s="34" t="s">
        <v>696</v>
      </c>
      <c r="G35" s="35" t="s">
        <v>697</v>
      </c>
    </row>
    <row r="36" spans="1:9" s="17" customFormat="1" ht="38.25" x14ac:dyDescent="0.25">
      <c r="A36" s="170">
        <v>25976</v>
      </c>
      <c r="B36" s="171"/>
      <c r="C36" s="28" t="s">
        <v>714</v>
      </c>
      <c r="D36" s="36" t="s">
        <v>690</v>
      </c>
      <c r="E36" s="37">
        <v>1</v>
      </c>
      <c r="F36" s="38"/>
      <c r="G36" s="39"/>
    </row>
    <row r="37" spans="1:9" s="17" customFormat="1" ht="12.75" x14ac:dyDescent="0.25">
      <c r="A37" s="146">
        <v>88309</v>
      </c>
      <c r="B37" s="147"/>
      <c r="C37" s="23" t="s">
        <v>708</v>
      </c>
      <c r="D37" s="24" t="s">
        <v>13</v>
      </c>
      <c r="E37" s="25">
        <v>1</v>
      </c>
      <c r="F37" s="26"/>
      <c r="G37" s="39"/>
    </row>
    <row r="38" spans="1:9" s="17" customFormat="1" ht="12.75" x14ac:dyDescent="0.25">
      <c r="A38" s="148">
        <v>88316</v>
      </c>
      <c r="B38" s="149"/>
      <c r="C38" s="28" t="s">
        <v>703</v>
      </c>
      <c r="D38" s="29" t="s">
        <v>13</v>
      </c>
      <c r="E38" s="30">
        <v>1</v>
      </c>
      <c r="F38" s="31"/>
      <c r="G38" s="39"/>
    </row>
    <row r="39" spans="1:9" s="17" customFormat="1" ht="13.5" thickBot="1" x14ac:dyDescent="0.3">
      <c r="A39" s="163"/>
      <c r="B39" s="164"/>
      <c r="C39" s="164"/>
      <c r="D39" s="164"/>
      <c r="E39" s="164"/>
      <c r="F39" s="165"/>
      <c r="G39" s="40"/>
    </row>
    <row r="40" spans="1:9" s="17" customFormat="1" ht="13.5" thickBot="1" x14ac:dyDescent="0.3">
      <c r="A40" s="41"/>
      <c r="B40" s="41"/>
      <c r="C40" s="41"/>
      <c r="D40" s="41"/>
      <c r="E40" s="41"/>
      <c r="F40" s="41"/>
      <c r="G40" s="42"/>
    </row>
    <row r="41" spans="1:9" s="17" customFormat="1" ht="24.75" customHeight="1" thickBot="1" x14ac:dyDescent="0.3">
      <c r="A41" s="127" t="s">
        <v>145</v>
      </c>
      <c r="B41" s="156"/>
      <c r="C41" s="157" t="s">
        <v>715</v>
      </c>
      <c r="D41" s="158"/>
      <c r="E41" s="158"/>
      <c r="F41" s="159"/>
      <c r="G41" s="10" t="s">
        <v>690</v>
      </c>
    </row>
    <row r="42" spans="1:9" s="17" customFormat="1" ht="24.75" customHeight="1" thickBot="1" x14ac:dyDescent="0.3">
      <c r="A42" s="157" t="s">
        <v>716</v>
      </c>
      <c r="B42" s="158"/>
      <c r="C42" s="158"/>
      <c r="D42" s="158"/>
      <c r="E42" s="158"/>
      <c r="F42" s="158"/>
      <c r="G42" s="159"/>
    </row>
    <row r="43" spans="1:9" s="17" customFormat="1" ht="12.75" x14ac:dyDescent="0.25">
      <c r="A43" s="160" t="s">
        <v>692</v>
      </c>
      <c r="B43" s="161"/>
      <c r="C43" s="18" t="s">
        <v>693</v>
      </c>
      <c r="D43" s="19" t="s">
        <v>694</v>
      </c>
      <c r="E43" s="20" t="s">
        <v>695</v>
      </c>
      <c r="F43" s="21"/>
      <c r="G43" s="22"/>
    </row>
    <row r="44" spans="1:9" s="17" customFormat="1" ht="25.5" x14ac:dyDescent="0.25">
      <c r="A44" s="146">
        <v>42</v>
      </c>
      <c r="B44" s="147"/>
      <c r="C44" s="23" t="s">
        <v>717</v>
      </c>
      <c r="D44" s="24" t="s">
        <v>718</v>
      </c>
      <c r="E44" s="25">
        <f>0.0637*2</f>
        <v>0.12740000000000001</v>
      </c>
      <c r="F44" s="26"/>
      <c r="G44" s="27"/>
      <c r="I44" s="17" t="s">
        <v>719</v>
      </c>
    </row>
    <row r="45" spans="1:9" s="17" customFormat="1" ht="38.25" x14ac:dyDescent="0.25">
      <c r="A45" s="146">
        <v>4922</v>
      </c>
      <c r="B45" s="147"/>
      <c r="C45" s="23" t="s">
        <v>720</v>
      </c>
      <c r="D45" s="24" t="s">
        <v>690</v>
      </c>
      <c r="E45" s="25">
        <f>1*2</f>
        <v>2</v>
      </c>
      <c r="F45" s="26"/>
      <c r="G45" s="27"/>
      <c r="I45" s="17" t="s">
        <v>719</v>
      </c>
    </row>
    <row r="46" spans="1:9" s="17" customFormat="1" ht="38.25" x14ac:dyDescent="0.25">
      <c r="A46" s="146">
        <v>7568</v>
      </c>
      <c r="B46" s="147"/>
      <c r="C46" s="23" t="s">
        <v>721</v>
      </c>
      <c r="D46" s="24" t="s">
        <v>149</v>
      </c>
      <c r="E46" s="25">
        <f>4.72*2</f>
        <v>9.44</v>
      </c>
      <c r="F46" s="26"/>
      <c r="G46" s="27"/>
      <c r="I46" s="17" t="s">
        <v>719</v>
      </c>
    </row>
    <row r="47" spans="1:9" s="17" customFormat="1" ht="25.5" x14ac:dyDescent="0.25">
      <c r="A47" s="146">
        <v>36888</v>
      </c>
      <c r="B47" s="147"/>
      <c r="C47" s="23" t="s">
        <v>722</v>
      </c>
      <c r="D47" s="24" t="s">
        <v>114</v>
      </c>
      <c r="E47" s="25">
        <f>2.202*2</f>
        <v>4.4039999999999999</v>
      </c>
      <c r="F47" s="26"/>
      <c r="G47" s="27"/>
      <c r="I47" s="17" t="s">
        <v>719</v>
      </c>
    </row>
    <row r="48" spans="1:9" s="17" customFormat="1" ht="12.75" x14ac:dyDescent="0.25">
      <c r="A48" s="146">
        <v>88309</v>
      </c>
      <c r="B48" s="147"/>
      <c r="C48" s="23" t="s">
        <v>708</v>
      </c>
      <c r="D48" s="24" t="s">
        <v>13</v>
      </c>
      <c r="E48" s="25">
        <f>0.282*2</f>
        <v>0.56399999999999995</v>
      </c>
      <c r="F48" s="26"/>
      <c r="G48" s="27"/>
      <c r="I48" s="17" t="s">
        <v>719</v>
      </c>
    </row>
    <row r="49" spans="1:9" s="17" customFormat="1" ht="12.75" x14ac:dyDescent="0.25">
      <c r="A49" s="146">
        <v>88316</v>
      </c>
      <c r="B49" s="147"/>
      <c r="C49" s="28" t="s">
        <v>703</v>
      </c>
      <c r="D49" s="29" t="s">
        <v>13</v>
      </c>
      <c r="E49" s="30">
        <f>0.141*2</f>
        <v>0.28199999999999997</v>
      </c>
      <c r="F49" s="31"/>
      <c r="G49" s="27"/>
      <c r="I49" s="17" t="s">
        <v>719</v>
      </c>
    </row>
    <row r="50" spans="1:9" s="17" customFormat="1" ht="13.5" thickBot="1" x14ac:dyDescent="0.3">
      <c r="A50" s="150"/>
      <c r="B50" s="151"/>
      <c r="C50" s="151"/>
      <c r="D50" s="151"/>
      <c r="E50" s="151"/>
      <c r="F50" s="152"/>
      <c r="G50" s="32"/>
    </row>
    <row r="51" spans="1:9" s="17" customFormat="1" ht="13.5" thickBot="1" x14ac:dyDescent="0.3">
      <c r="A51" s="43"/>
      <c r="B51" s="43"/>
      <c r="C51" s="43"/>
      <c r="D51" s="43"/>
      <c r="E51" s="43"/>
      <c r="F51" s="43"/>
      <c r="G51" s="44"/>
    </row>
    <row r="52" spans="1:9" s="17" customFormat="1" ht="28.5" customHeight="1" thickBot="1" x14ac:dyDescent="0.3">
      <c r="A52" s="127" t="s">
        <v>152</v>
      </c>
      <c r="B52" s="156"/>
      <c r="C52" s="157" t="s">
        <v>723</v>
      </c>
      <c r="D52" s="158"/>
      <c r="E52" s="158"/>
      <c r="F52" s="159"/>
      <c r="G52" s="10" t="s">
        <v>149</v>
      </c>
    </row>
    <row r="53" spans="1:9" s="17" customFormat="1" ht="27" customHeight="1" thickBot="1" x14ac:dyDescent="0.3">
      <c r="A53" s="157" t="s">
        <v>724</v>
      </c>
      <c r="B53" s="158"/>
      <c r="C53" s="158"/>
      <c r="D53" s="158"/>
      <c r="E53" s="158"/>
      <c r="F53" s="158"/>
      <c r="G53" s="159"/>
    </row>
    <row r="54" spans="1:9" s="17" customFormat="1" ht="12.75" x14ac:dyDescent="0.25">
      <c r="A54" s="160" t="s">
        <v>692</v>
      </c>
      <c r="B54" s="161"/>
      <c r="C54" s="18" t="s">
        <v>693</v>
      </c>
      <c r="D54" s="19" t="s">
        <v>694</v>
      </c>
      <c r="E54" s="20" t="s">
        <v>695</v>
      </c>
      <c r="F54" s="21"/>
      <c r="G54" s="22"/>
    </row>
    <row r="55" spans="1:9" s="17" customFormat="1" ht="38.25" x14ac:dyDescent="0.25">
      <c r="A55" s="146">
        <v>2420</v>
      </c>
      <c r="B55" s="147"/>
      <c r="C55" s="23" t="s">
        <v>725</v>
      </c>
      <c r="D55" s="24" t="s">
        <v>149</v>
      </c>
      <c r="E55" s="25">
        <v>3</v>
      </c>
      <c r="F55" s="26"/>
      <c r="G55" s="27"/>
    </row>
    <row r="56" spans="1:9" s="17" customFormat="1" ht="63.75" x14ac:dyDescent="0.25">
      <c r="A56" s="146">
        <v>3097</v>
      </c>
      <c r="B56" s="147"/>
      <c r="C56" s="23" t="s">
        <v>726</v>
      </c>
      <c r="D56" s="24" t="s">
        <v>727</v>
      </c>
      <c r="E56" s="25">
        <v>1</v>
      </c>
      <c r="F56" s="26"/>
      <c r="G56" s="27"/>
    </row>
    <row r="57" spans="1:9" s="17" customFormat="1" ht="51" x14ac:dyDescent="0.25">
      <c r="A57" s="172">
        <v>4987</v>
      </c>
      <c r="B57" s="173"/>
      <c r="C57" s="23" t="s">
        <v>728</v>
      </c>
      <c r="D57" s="24" t="s">
        <v>149</v>
      </c>
      <c r="E57" s="25">
        <v>1</v>
      </c>
      <c r="F57" s="26"/>
      <c r="G57" s="27"/>
    </row>
    <row r="58" spans="1:9" s="17" customFormat="1" ht="12.75" x14ac:dyDescent="0.25">
      <c r="A58" s="172" t="s">
        <v>729</v>
      </c>
      <c r="B58" s="173"/>
      <c r="C58" s="23" t="s">
        <v>730</v>
      </c>
      <c r="D58" s="24" t="s">
        <v>149</v>
      </c>
      <c r="E58" s="25">
        <v>2</v>
      </c>
      <c r="F58" s="26"/>
      <c r="G58" s="27"/>
    </row>
    <row r="59" spans="1:9" s="17" customFormat="1" ht="12.75" x14ac:dyDescent="0.25">
      <c r="A59" s="172" t="s">
        <v>729</v>
      </c>
      <c r="B59" s="173"/>
      <c r="C59" s="23" t="s">
        <v>731</v>
      </c>
      <c r="D59" s="24" t="s">
        <v>149</v>
      </c>
      <c r="E59" s="25">
        <v>2</v>
      </c>
      <c r="F59" s="26"/>
      <c r="G59" s="27"/>
    </row>
    <row r="60" spans="1:9" s="17" customFormat="1" ht="25.5" x14ac:dyDescent="0.25">
      <c r="A60" s="146">
        <v>370</v>
      </c>
      <c r="B60" s="147"/>
      <c r="C60" s="23" t="s">
        <v>732</v>
      </c>
      <c r="D60" s="24" t="s">
        <v>39</v>
      </c>
      <c r="E60" s="25">
        <v>0.108</v>
      </c>
      <c r="F60" s="26"/>
      <c r="G60" s="27"/>
    </row>
    <row r="61" spans="1:9" s="17" customFormat="1" ht="25.5" x14ac:dyDescent="0.25">
      <c r="A61" s="146">
        <v>88262</v>
      </c>
      <c r="B61" s="147"/>
      <c r="C61" s="23" t="s">
        <v>702</v>
      </c>
      <c r="D61" s="24" t="s">
        <v>13</v>
      </c>
      <c r="E61" s="25">
        <v>3.75</v>
      </c>
      <c r="F61" s="26"/>
      <c r="G61" s="27"/>
    </row>
    <row r="62" spans="1:9" s="17" customFormat="1" ht="12.75" x14ac:dyDescent="0.25">
      <c r="A62" s="146">
        <v>1379</v>
      </c>
      <c r="B62" s="147"/>
      <c r="C62" s="23" t="s">
        <v>733</v>
      </c>
      <c r="D62" s="24" t="s">
        <v>61</v>
      </c>
      <c r="E62" s="25">
        <v>4.5220000000000002</v>
      </c>
      <c r="F62" s="26"/>
      <c r="G62" s="27"/>
    </row>
    <row r="63" spans="1:9" s="17" customFormat="1" ht="12.75" x14ac:dyDescent="0.25">
      <c r="A63" s="172">
        <v>5075</v>
      </c>
      <c r="B63" s="173"/>
      <c r="C63" s="23" t="s">
        <v>701</v>
      </c>
      <c r="D63" s="24" t="s">
        <v>61</v>
      </c>
      <c r="E63" s="25">
        <v>4.0000000000000001E-3</v>
      </c>
      <c r="F63" s="26"/>
      <c r="G63" s="27"/>
    </row>
    <row r="64" spans="1:9" s="17" customFormat="1" ht="12.75" x14ac:dyDescent="0.25">
      <c r="A64" s="146">
        <v>88316</v>
      </c>
      <c r="B64" s="147"/>
      <c r="C64" s="28" t="s">
        <v>703</v>
      </c>
      <c r="D64" s="29" t="s">
        <v>13</v>
      </c>
      <c r="E64" s="30">
        <v>3.79</v>
      </c>
      <c r="F64" s="31"/>
      <c r="G64" s="27"/>
    </row>
    <row r="65" spans="1:12" s="17" customFormat="1" ht="13.5" thickBot="1" x14ac:dyDescent="0.3">
      <c r="A65" s="150"/>
      <c r="B65" s="151"/>
      <c r="C65" s="151"/>
      <c r="D65" s="151"/>
      <c r="E65" s="151"/>
      <c r="F65" s="152"/>
      <c r="G65" s="32"/>
    </row>
    <row r="66" spans="1:12" s="17" customFormat="1" ht="13.5" thickBot="1" x14ac:dyDescent="0.3">
      <c r="A66" s="162"/>
      <c r="B66" s="162"/>
      <c r="C66" s="162"/>
      <c r="D66" s="162"/>
      <c r="E66" s="162"/>
      <c r="F66" s="162"/>
      <c r="G66" s="162"/>
    </row>
    <row r="67" spans="1:12" s="17" customFormat="1" ht="13.5" thickBot="1" x14ac:dyDescent="0.3">
      <c r="A67" s="177" t="s">
        <v>734</v>
      </c>
      <c r="B67" s="178"/>
      <c r="C67" s="178"/>
      <c r="D67" s="178"/>
      <c r="E67" s="178"/>
      <c r="F67" s="178"/>
      <c r="G67" s="179"/>
    </row>
    <row r="68" spans="1:12" s="17" customFormat="1" ht="12.75" x14ac:dyDescent="0.25">
      <c r="A68" s="168" t="s">
        <v>735</v>
      </c>
      <c r="B68" s="169"/>
      <c r="C68" s="18" t="s">
        <v>736</v>
      </c>
      <c r="D68" s="180" t="s">
        <v>737</v>
      </c>
      <c r="E68" s="181"/>
      <c r="F68" s="34" t="s">
        <v>738</v>
      </c>
      <c r="G68" s="35" t="s">
        <v>739</v>
      </c>
    </row>
    <row r="69" spans="1:12" s="17" customFormat="1" ht="15" x14ac:dyDescent="0.25">
      <c r="A69" s="174">
        <v>44353</v>
      </c>
      <c r="B69" s="171"/>
      <c r="C69" s="28" t="s">
        <v>740</v>
      </c>
      <c r="D69" s="175" t="s">
        <v>741</v>
      </c>
      <c r="E69" s="176"/>
      <c r="F69" s="31" t="s">
        <v>742</v>
      </c>
      <c r="G69" s="39">
        <f>96.39+48.4</f>
        <v>144.79</v>
      </c>
      <c r="I69" s="17" t="s">
        <v>743</v>
      </c>
      <c r="L69" s="45" t="s">
        <v>744</v>
      </c>
    </row>
    <row r="70" spans="1:12" s="17" customFormat="1" ht="15" x14ac:dyDescent="0.25">
      <c r="A70" s="174">
        <v>44353</v>
      </c>
      <c r="B70" s="171"/>
      <c r="C70" s="23" t="s">
        <v>745</v>
      </c>
      <c r="D70" s="182" t="s">
        <v>746</v>
      </c>
      <c r="E70" s="173"/>
      <c r="F70" s="31" t="s">
        <v>747</v>
      </c>
      <c r="G70" s="39">
        <f>73.94+34.44</f>
        <v>108.38</v>
      </c>
      <c r="I70" s="17" t="s">
        <v>748</v>
      </c>
      <c r="L70" s="45" t="s">
        <v>749</v>
      </c>
    </row>
    <row r="71" spans="1:12" s="17" customFormat="1" ht="15" x14ac:dyDescent="0.25">
      <c r="A71" s="174">
        <v>44353</v>
      </c>
      <c r="B71" s="171"/>
      <c r="C71" s="28" t="s">
        <v>750</v>
      </c>
      <c r="D71" s="175" t="s">
        <v>751</v>
      </c>
      <c r="E71" s="176"/>
      <c r="F71" s="31" t="s">
        <v>752</v>
      </c>
      <c r="G71" s="39">
        <f>97.01+31.45</f>
        <v>128.46</v>
      </c>
      <c r="I71" s="17" t="s">
        <v>753</v>
      </c>
      <c r="L71" s="45" t="s">
        <v>754</v>
      </c>
    </row>
    <row r="72" spans="1:12" s="17" customFormat="1" ht="13.5" thickBot="1" x14ac:dyDescent="0.3">
      <c r="A72" s="163" t="s">
        <v>755</v>
      </c>
      <c r="B72" s="164"/>
      <c r="C72" s="164"/>
      <c r="D72" s="164"/>
      <c r="E72" s="164"/>
      <c r="F72" s="165"/>
      <c r="G72" s="40">
        <f>MEDIAN(G69:G71)</f>
        <v>128.46</v>
      </c>
    </row>
    <row r="73" spans="1:12" s="17" customFormat="1" ht="13.5" thickBot="1" x14ac:dyDescent="0.3">
      <c r="A73" s="43"/>
      <c r="B73" s="43"/>
      <c r="C73" s="43"/>
      <c r="D73" s="43"/>
      <c r="E73" s="43"/>
      <c r="F73" s="43"/>
      <c r="G73" s="44"/>
    </row>
    <row r="74" spans="1:12" s="17" customFormat="1" ht="13.5" thickBot="1" x14ac:dyDescent="0.3">
      <c r="A74" s="177" t="s">
        <v>756</v>
      </c>
      <c r="B74" s="178"/>
      <c r="C74" s="178"/>
      <c r="D74" s="178"/>
      <c r="E74" s="178"/>
      <c r="F74" s="178"/>
      <c r="G74" s="179"/>
    </row>
    <row r="75" spans="1:12" s="17" customFormat="1" ht="12.75" x14ac:dyDescent="0.25">
      <c r="A75" s="168" t="s">
        <v>735</v>
      </c>
      <c r="B75" s="169"/>
      <c r="C75" s="18" t="s">
        <v>736</v>
      </c>
      <c r="D75" s="180" t="s">
        <v>737</v>
      </c>
      <c r="E75" s="181"/>
      <c r="F75" s="34" t="s">
        <v>738</v>
      </c>
      <c r="G75" s="35" t="s">
        <v>739</v>
      </c>
    </row>
    <row r="76" spans="1:12" s="17" customFormat="1" ht="15" x14ac:dyDescent="0.25">
      <c r="A76" s="174">
        <v>44353</v>
      </c>
      <c r="B76" s="171"/>
      <c r="C76" s="23" t="s">
        <v>745</v>
      </c>
      <c r="D76" s="182" t="s">
        <v>746</v>
      </c>
      <c r="E76" s="173"/>
      <c r="F76" s="31" t="s">
        <v>747</v>
      </c>
      <c r="G76" s="39">
        <f>113.9+90.8</f>
        <v>204.7</v>
      </c>
      <c r="I76" s="17" t="s">
        <v>757</v>
      </c>
      <c r="L76" s="45" t="s">
        <v>758</v>
      </c>
    </row>
    <row r="77" spans="1:12" s="17" customFormat="1" ht="15" x14ac:dyDescent="0.25">
      <c r="A77" s="174">
        <v>44353</v>
      </c>
      <c r="B77" s="171"/>
      <c r="C77" s="23" t="s">
        <v>759</v>
      </c>
      <c r="D77" s="182" t="s">
        <v>760</v>
      </c>
      <c r="E77" s="173"/>
      <c r="F77" s="31" t="s">
        <v>761</v>
      </c>
      <c r="G77" s="39">
        <f>178.53+158.28</f>
        <v>336.81</v>
      </c>
      <c r="I77" s="17" t="s">
        <v>762</v>
      </c>
      <c r="L77" s="45" t="s">
        <v>763</v>
      </c>
    </row>
    <row r="78" spans="1:12" s="17" customFormat="1" ht="15" x14ac:dyDescent="0.25">
      <c r="A78" s="174">
        <v>44353</v>
      </c>
      <c r="B78" s="171"/>
      <c r="C78" s="28" t="s">
        <v>750</v>
      </c>
      <c r="D78" s="175" t="s">
        <v>751</v>
      </c>
      <c r="E78" s="176"/>
      <c r="F78" s="31" t="s">
        <v>752</v>
      </c>
      <c r="G78" s="39">
        <v>277.73</v>
      </c>
      <c r="L78" s="45" t="s">
        <v>764</v>
      </c>
    </row>
    <row r="79" spans="1:12" s="17" customFormat="1" ht="13.5" thickBot="1" x14ac:dyDescent="0.3">
      <c r="A79" s="163" t="s">
        <v>755</v>
      </c>
      <c r="B79" s="164"/>
      <c r="C79" s="164"/>
      <c r="D79" s="164"/>
      <c r="E79" s="164"/>
      <c r="F79" s="165"/>
      <c r="G79" s="40">
        <f>MEDIAN(G76:G78)</f>
        <v>277.73</v>
      </c>
    </row>
    <row r="80" spans="1:12" s="17" customFormat="1" ht="13.5" thickBot="1" x14ac:dyDescent="0.3">
      <c r="A80" s="43"/>
      <c r="B80" s="43"/>
      <c r="C80" s="43"/>
      <c r="D80" s="43"/>
      <c r="E80" s="43"/>
      <c r="F80" s="43"/>
      <c r="G80" s="44"/>
    </row>
    <row r="81" spans="1:7" s="17" customFormat="1" ht="27.75" customHeight="1" thickBot="1" x14ac:dyDescent="0.3">
      <c r="A81" s="127" t="s">
        <v>164</v>
      </c>
      <c r="B81" s="156"/>
      <c r="C81" s="157" t="s">
        <v>765</v>
      </c>
      <c r="D81" s="158"/>
      <c r="E81" s="158"/>
      <c r="F81" s="159"/>
      <c r="G81" s="10" t="s">
        <v>690</v>
      </c>
    </row>
    <row r="82" spans="1:7" s="17" customFormat="1" ht="27.75" customHeight="1" thickBot="1" x14ac:dyDescent="0.3">
      <c r="A82" s="157" t="s">
        <v>766</v>
      </c>
      <c r="B82" s="158"/>
      <c r="C82" s="158"/>
      <c r="D82" s="158"/>
      <c r="E82" s="158"/>
      <c r="F82" s="158"/>
      <c r="G82" s="159"/>
    </row>
    <row r="83" spans="1:7" s="17" customFormat="1" ht="12.75" x14ac:dyDescent="0.25">
      <c r="A83" s="160" t="s">
        <v>692</v>
      </c>
      <c r="B83" s="161"/>
      <c r="C83" s="18" t="s">
        <v>693</v>
      </c>
      <c r="D83" s="19" t="s">
        <v>694</v>
      </c>
      <c r="E83" s="20" t="s">
        <v>695</v>
      </c>
      <c r="F83" s="21"/>
      <c r="G83" s="22"/>
    </row>
    <row r="84" spans="1:7" s="17" customFormat="1" ht="38.25" x14ac:dyDescent="0.25">
      <c r="A84" s="146">
        <v>4948</v>
      </c>
      <c r="B84" s="147"/>
      <c r="C84" s="23" t="s">
        <v>767</v>
      </c>
      <c r="D84" s="24" t="s">
        <v>768</v>
      </c>
      <c r="E84" s="25">
        <v>1</v>
      </c>
      <c r="F84" s="26"/>
      <c r="G84" s="27"/>
    </row>
    <row r="85" spans="1:7" s="17" customFormat="1" ht="12.75" x14ac:dyDescent="0.25">
      <c r="A85" s="146">
        <v>88315</v>
      </c>
      <c r="B85" s="147"/>
      <c r="C85" s="23" t="s">
        <v>769</v>
      </c>
      <c r="D85" s="24" t="s">
        <v>13</v>
      </c>
      <c r="E85" s="25">
        <v>1.6</v>
      </c>
      <c r="F85" s="26"/>
      <c r="G85" s="27"/>
    </row>
    <row r="86" spans="1:7" s="17" customFormat="1" ht="12.75" x14ac:dyDescent="0.25">
      <c r="A86" s="172">
        <v>88316</v>
      </c>
      <c r="B86" s="173"/>
      <c r="C86" s="23" t="s">
        <v>703</v>
      </c>
      <c r="D86" s="24" t="s">
        <v>13</v>
      </c>
      <c r="E86" s="25">
        <v>1.8</v>
      </c>
      <c r="F86" s="26"/>
      <c r="G86" s="27"/>
    </row>
    <row r="87" spans="1:7" s="17" customFormat="1" ht="38.25" x14ac:dyDescent="0.25">
      <c r="A87" s="172">
        <v>88267</v>
      </c>
      <c r="B87" s="173"/>
      <c r="C87" s="23" t="s">
        <v>770</v>
      </c>
      <c r="D87" s="24" t="s">
        <v>39</v>
      </c>
      <c r="E87" s="25">
        <v>6.0000000000000001E-3</v>
      </c>
      <c r="F87" s="26"/>
      <c r="G87" s="27"/>
    </row>
    <row r="88" spans="1:7" s="17" customFormat="1" ht="51" x14ac:dyDescent="0.25">
      <c r="A88" s="172">
        <v>90830</v>
      </c>
      <c r="B88" s="173"/>
      <c r="C88" s="23" t="s">
        <v>771</v>
      </c>
      <c r="D88" s="24" t="s">
        <v>149</v>
      </c>
      <c r="E88" s="25">
        <v>0.6</v>
      </c>
      <c r="F88" s="26"/>
      <c r="G88" s="27"/>
    </row>
    <row r="89" spans="1:7" s="17" customFormat="1" ht="13.5" thickBot="1" x14ac:dyDescent="0.3">
      <c r="A89" s="150"/>
      <c r="B89" s="151"/>
      <c r="C89" s="151"/>
      <c r="D89" s="151"/>
      <c r="E89" s="151"/>
      <c r="F89" s="152"/>
      <c r="G89" s="32"/>
    </row>
    <row r="90" spans="1:7" s="17" customFormat="1" ht="13.5" thickBot="1" x14ac:dyDescent="0.3">
      <c r="A90" s="43"/>
      <c r="B90" s="43"/>
      <c r="C90" s="43"/>
      <c r="D90" s="43"/>
      <c r="E90" s="43"/>
      <c r="F90" s="43"/>
      <c r="G90" s="44"/>
    </row>
    <row r="91" spans="1:7" s="17" customFormat="1" ht="17.25" customHeight="1" thickBot="1" x14ac:dyDescent="0.3">
      <c r="A91" s="127" t="s">
        <v>167</v>
      </c>
      <c r="B91" s="156"/>
      <c r="C91" s="157" t="s">
        <v>166</v>
      </c>
      <c r="D91" s="158"/>
      <c r="E91" s="158"/>
      <c r="F91" s="159"/>
      <c r="G91" s="10" t="s">
        <v>690</v>
      </c>
    </row>
    <row r="92" spans="1:7" s="17" customFormat="1" ht="17.25" customHeight="1" thickBot="1" x14ac:dyDescent="0.3">
      <c r="A92" s="157" t="s">
        <v>772</v>
      </c>
      <c r="B92" s="158"/>
      <c r="C92" s="158"/>
      <c r="D92" s="158"/>
      <c r="E92" s="158"/>
      <c r="F92" s="158"/>
      <c r="G92" s="159"/>
    </row>
    <row r="93" spans="1:7" s="17" customFormat="1" ht="12.75" x14ac:dyDescent="0.25">
      <c r="A93" s="160" t="s">
        <v>692</v>
      </c>
      <c r="B93" s="161"/>
      <c r="C93" s="18" t="s">
        <v>693</v>
      </c>
      <c r="D93" s="19" t="s">
        <v>694</v>
      </c>
      <c r="E93" s="20" t="s">
        <v>695</v>
      </c>
      <c r="F93" s="21"/>
      <c r="G93" s="22"/>
    </row>
    <row r="94" spans="1:7" s="17" customFormat="1" ht="38.25" x14ac:dyDescent="0.25">
      <c r="A94" s="146">
        <v>37562</v>
      </c>
      <c r="B94" s="147"/>
      <c r="C94" s="23" t="s">
        <v>773</v>
      </c>
      <c r="D94" s="24" t="s">
        <v>768</v>
      </c>
      <c r="E94" s="25">
        <v>1</v>
      </c>
      <c r="F94" s="26"/>
      <c r="G94" s="27"/>
    </row>
    <row r="95" spans="1:7" s="17" customFormat="1" ht="38.25" x14ac:dyDescent="0.25">
      <c r="A95" s="172">
        <v>11572</v>
      </c>
      <c r="B95" s="173"/>
      <c r="C95" s="23" t="s">
        <v>774</v>
      </c>
      <c r="D95" s="24" t="s">
        <v>775</v>
      </c>
      <c r="E95" s="25">
        <v>1</v>
      </c>
      <c r="F95" s="26"/>
      <c r="G95" s="27"/>
    </row>
    <row r="96" spans="1:7" s="17" customFormat="1" ht="12.75" x14ac:dyDescent="0.25">
      <c r="A96" s="172">
        <v>88309</v>
      </c>
      <c r="B96" s="173"/>
      <c r="C96" s="23" t="s">
        <v>708</v>
      </c>
      <c r="D96" s="24" t="s">
        <v>13</v>
      </c>
      <c r="E96" s="25">
        <v>1</v>
      </c>
      <c r="F96" s="26"/>
      <c r="G96" s="27"/>
    </row>
    <row r="97" spans="1:7" s="17" customFormat="1" ht="12.75" x14ac:dyDescent="0.25">
      <c r="A97" s="172">
        <v>88316</v>
      </c>
      <c r="B97" s="173"/>
      <c r="C97" s="23" t="s">
        <v>703</v>
      </c>
      <c r="D97" s="24" t="s">
        <v>13</v>
      </c>
      <c r="E97" s="25">
        <v>1.5</v>
      </c>
      <c r="F97" s="26"/>
      <c r="G97" s="27"/>
    </row>
    <row r="98" spans="1:7" s="17" customFormat="1" ht="13.5" thickBot="1" x14ac:dyDescent="0.3">
      <c r="A98" s="150"/>
      <c r="B98" s="151"/>
      <c r="C98" s="151"/>
      <c r="D98" s="151"/>
      <c r="E98" s="151"/>
      <c r="F98" s="152"/>
      <c r="G98" s="32"/>
    </row>
    <row r="99" spans="1:7" s="17" customFormat="1" ht="13.5" thickBot="1" x14ac:dyDescent="0.3">
      <c r="A99" s="43"/>
      <c r="B99" s="43"/>
      <c r="C99" s="43"/>
      <c r="D99" s="43"/>
      <c r="E99" s="43"/>
      <c r="F99" s="43"/>
      <c r="G99" s="44"/>
    </row>
    <row r="100" spans="1:7" s="17" customFormat="1" ht="16.5" customHeight="1" thickBot="1" x14ac:dyDescent="0.3">
      <c r="A100" s="127" t="s">
        <v>218</v>
      </c>
      <c r="B100" s="156"/>
      <c r="C100" s="157" t="s">
        <v>217</v>
      </c>
      <c r="D100" s="158"/>
      <c r="E100" s="158"/>
      <c r="F100" s="159"/>
      <c r="G100" s="10" t="s">
        <v>690</v>
      </c>
    </row>
    <row r="101" spans="1:7" s="17" customFormat="1" ht="16.5" customHeight="1" thickBot="1" x14ac:dyDescent="0.3">
      <c r="A101" s="157" t="s">
        <v>776</v>
      </c>
      <c r="B101" s="158"/>
      <c r="C101" s="158"/>
      <c r="D101" s="158"/>
      <c r="E101" s="158"/>
      <c r="F101" s="158"/>
      <c r="G101" s="159"/>
    </row>
    <row r="102" spans="1:7" s="17" customFormat="1" ht="12.75" x14ac:dyDescent="0.25">
      <c r="A102" s="160" t="s">
        <v>692</v>
      </c>
      <c r="B102" s="161"/>
      <c r="C102" s="18" t="s">
        <v>693</v>
      </c>
      <c r="D102" s="19" t="s">
        <v>694</v>
      </c>
      <c r="E102" s="20" t="s">
        <v>695</v>
      </c>
      <c r="F102" s="21"/>
      <c r="G102" s="22"/>
    </row>
    <row r="103" spans="1:7" s="17" customFormat="1" ht="12.75" x14ac:dyDescent="0.25">
      <c r="A103" s="146">
        <v>345</v>
      </c>
      <c r="B103" s="147"/>
      <c r="C103" s="23" t="s">
        <v>777</v>
      </c>
      <c r="D103" s="24" t="s">
        <v>61</v>
      </c>
      <c r="E103" s="25">
        <v>2.5000000000000001E-2</v>
      </c>
      <c r="F103" s="26"/>
      <c r="G103" s="27"/>
    </row>
    <row r="104" spans="1:7" s="17" customFormat="1" ht="25.5" x14ac:dyDescent="0.25">
      <c r="A104" s="146">
        <v>3315</v>
      </c>
      <c r="B104" s="147"/>
      <c r="C104" s="23" t="s">
        <v>778</v>
      </c>
      <c r="D104" s="24" t="s">
        <v>61</v>
      </c>
      <c r="E104" s="25">
        <v>0.99639999999999995</v>
      </c>
      <c r="F104" s="26"/>
      <c r="G104" s="27"/>
    </row>
    <row r="105" spans="1:7" s="17" customFormat="1" ht="38.25" x14ac:dyDescent="0.25">
      <c r="A105" s="172">
        <v>39416</v>
      </c>
      <c r="B105" s="173"/>
      <c r="C105" s="23" t="s">
        <v>779</v>
      </c>
      <c r="D105" s="24" t="s">
        <v>768</v>
      </c>
      <c r="E105" s="25">
        <v>1.0740000000000001</v>
      </c>
      <c r="F105" s="26"/>
      <c r="G105" s="27"/>
    </row>
    <row r="106" spans="1:7" s="17" customFormat="1" ht="12.75" x14ac:dyDescent="0.25">
      <c r="A106" s="172">
        <v>20250</v>
      </c>
      <c r="B106" s="173"/>
      <c r="C106" s="23" t="s">
        <v>780</v>
      </c>
      <c r="D106" s="24" t="s">
        <v>61</v>
      </c>
      <c r="E106" s="25">
        <v>7.7999999999999996E-3</v>
      </c>
      <c r="F106" s="26"/>
      <c r="G106" s="27"/>
    </row>
    <row r="107" spans="1:7" s="17" customFormat="1" ht="25.5" x14ac:dyDescent="0.25">
      <c r="A107" s="172">
        <v>40547</v>
      </c>
      <c r="B107" s="173"/>
      <c r="C107" s="23" t="s">
        <v>781</v>
      </c>
      <c r="D107" s="24" t="s">
        <v>782</v>
      </c>
      <c r="E107" s="25">
        <v>3.0800000000000001E-2</v>
      </c>
      <c r="F107" s="26"/>
      <c r="G107" s="27"/>
    </row>
    <row r="108" spans="1:7" s="17" customFormat="1" ht="12.75" x14ac:dyDescent="0.25">
      <c r="A108" s="146">
        <v>88269</v>
      </c>
      <c r="B108" s="147"/>
      <c r="C108" s="23" t="s">
        <v>783</v>
      </c>
      <c r="D108" s="24" t="s">
        <v>13</v>
      </c>
      <c r="E108" s="25">
        <v>0.63129999999999997</v>
      </c>
      <c r="F108" s="26"/>
      <c r="G108" s="27"/>
    </row>
    <row r="109" spans="1:7" s="17" customFormat="1" ht="12.75" x14ac:dyDescent="0.25">
      <c r="A109" s="146">
        <v>88316</v>
      </c>
      <c r="B109" s="147"/>
      <c r="C109" s="23" t="s">
        <v>703</v>
      </c>
      <c r="D109" s="24" t="s">
        <v>13</v>
      </c>
      <c r="E109" s="25">
        <v>0.31559999999999999</v>
      </c>
      <c r="F109" s="26"/>
      <c r="G109" s="27"/>
    </row>
    <row r="110" spans="1:7" s="17" customFormat="1" ht="13.5" thickBot="1" x14ac:dyDescent="0.3">
      <c r="A110" s="150"/>
      <c r="B110" s="151"/>
      <c r="C110" s="151"/>
      <c r="D110" s="151"/>
      <c r="E110" s="151"/>
      <c r="F110" s="152"/>
      <c r="G110" s="32"/>
    </row>
    <row r="111" spans="1:7" s="17" customFormat="1" ht="13.5" thickBot="1" x14ac:dyDescent="0.3">
      <c r="A111" s="162"/>
      <c r="B111" s="162"/>
      <c r="C111" s="162"/>
      <c r="D111" s="162"/>
      <c r="E111" s="162"/>
      <c r="F111" s="162"/>
      <c r="G111" s="162"/>
    </row>
    <row r="112" spans="1:7" s="17" customFormat="1" ht="28.5" customHeight="1" thickBot="1" x14ac:dyDescent="0.3">
      <c r="A112" s="127" t="s">
        <v>264</v>
      </c>
      <c r="B112" s="156"/>
      <c r="C112" s="157" t="s">
        <v>784</v>
      </c>
      <c r="D112" s="158"/>
      <c r="E112" s="158"/>
      <c r="F112" s="159"/>
      <c r="G112" s="10" t="s">
        <v>114</v>
      </c>
    </row>
    <row r="113" spans="1:7" s="17" customFormat="1" ht="28.5" customHeight="1" thickBot="1" x14ac:dyDescent="0.3">
      <c r="A113" s="157" t="s">
        <v>785</v>
      </c>
      <c r="B113" s="158"/>
      <c r="C113" s="158"/>
      <c r="D113" s="158"/>
      <c r="E113" s="158"/>
      <c r="F113" s="158"/>
      <c r="G113" s="159"/>
    </row>
    <row r="114" spans="1:7" s="17" customFormat="1" ht="12.75" x14ac:dyDescent="0.25">
      <c r="A114" s="160" t="s">
        <v>692</v>
      </c>
      <c r="B114" s="161"/>
      <c r="C114" s="18" t="s">
        <v>693</v>
      </c>
      <c r="D114" s="19" t="s">
        <v>694</v>
      </c>
      <c r="E114" s="20" t="s">
        <v>695</v>
      </c>
      <c r="F114" s="21"/>
      <c r="G114" s="22"/>
    </row>
    <row r="115" spans="1:7" s="17" customFormat="1" ht="38.25" x14ac:dyDescent="0.25">
      <c r="A115" s="146">
        <v>20232</v>
      </c>
      <c r="B115" s="147"/>
      <c r="C115" s="23" t="s">
        <v>786</v>
      </c>
      <c r="D115" s="24" t="s">
        <v>114</v>
      </c>
      <c r="E115" s="25">
        <v>1</v>
      </c>
      <c r="F115" s="26"/>
      <c r="G115" s="27"/>
    </row>
    <row r="116" spans="1:7" s="17" customFormat="1" ht="63.75" x14ac:dyDescent="0.25">
      <c r="A116" s="146">
        <v>87283</v>
      </c>
      <c r="B116" s="147"/>
      <c r="C116" s="23" t="s">
        <v>787</v>
      </c>
      <c r="D116" s="24" t="s">
        <v>39</v>
      </c>
      <c r="E116" s="25" t="s">
        <v>788</v>
      </c>
      <c r="F116" s="26"/>
      <c r="G116" s="27"/>
    </row>
    <row r="117" spans="1:7" s="17" customFormat="1" ht="25.5" x14ac:dyDescent="0.25">
      <c r="A117" s="172">
        <v>88274</v>
      </c>
      <c r="B117" s="173"/>
      <c r="C117" s="23" t="s">
        <v>789</v>
      </c>
      <c r="D117" s="24" t="s">
        <v>13</v>
      </c>
      <c r="E117" s="25" t="s">
        <v>790</v>
      </c>
      <c r="F117" s="26"/>
      <c r="G117" s="27"/>
    </row>
    <row r="118" spans="1:7" s="17" customFormat="1" ht="12.75" x14ac:dyDescent="0.25">
      <c r="A118" s="172">
        <v>88316</v>
      </c>
      <c r="B118" s="173"/>
      <c r="C118" s="23" t="s">
        <v>703</v>
      </c>
      <c r="D118" s="24" t="s">
        <v>13</v>
      </c>
      <c r="E118" s="25" t="s">
        <v>791</v>
      </c>
      <c r="F118" s="26"/>
      <c r="G118" s="27"/>
    </row>
    <row r="119" spans="1:7" s="17" customFormat="1" ht="38.25" x14ac:dyDescent="0.25">
      <c r="A119" s="146">
        <v>91962</v>
      </c>
      <c r="B119" s="147"/>
      <c r="C119" s="23" t="s">
        <v>792</v>
      </c>
      <c r="D119" s="24" t="s">
        <v>710</v>
      </c>
      <c r="E119" s="25" t="s">
        <v>793</v>
      </c>
      <c r="F119" s="26"/>
      <c r="G119" s="27"/>
    </row>
    <row r="120" spans="1:7" s="17" customFormat="1" ht="38.25" x14ac:dyDescent="0.25">
      <c r="A120" s="146">
        <v>91693</v>
      </c>
      <c r="B120" s="147"/>
      <c r="C120" s="23" t="s">
        <v>794</v>
      </c>
      <c r="D120" s="24" t="s">
        <v>712</v>
      </c>
      <c r="E120" s="25" t="s">
        <v>795</v>
      </c>
      <c r="F120" s="26"/>
      <c r="G120" s="27"/>
    </row>
    <row r="121" spans="1:7" s="17" customFormat="1" ht="13.5" thickBot="1" x14ac:dyDescent="0.3">
      <c r="A121" s="150"/>
      <c r="B121" s="151"/>
      <c r="C121" s="151"/>
      <c r="D121" s="151"/>
      <c r="E121" s="151"/>
      <c r="F121" s="152"/>
      <c r="G121" s="32"/>
    </row>
    <row r="122" spans="1:7" s="17" customFormat="1" ht="13.5" thickBot="1" x14ac:dyDescent="0.3">
      <c r="A122" s="43"/>
      <c r="B122" s="43"/>
      <c r="C122" s="43"/>
      <c r="D122" s="43"/>
      <c r="E122" s="43"/>
      <c r="F122" s="43"/>
      <c r="G122" s="44"/>
    </row>
    <row r="123" spans="1:7" s="17" customFormat="1" ht="13.5" thickBot="1" x14ac:dyDescent="0.3">
      <c r="A123" s="127" t="s">
        <v>331</v>
      </c>
      <c r="B123" s="156"/>
      <c r="C123" s="188" t="s">
        <v>330</v>
      </c>
      <c r="D123" s="189"/>
      <c r="E123" s="189"/>
      <c r="F123" s="190"/>
      <c r="G123" s="10" t="s">
        <v>149</v>
      </c>
    </row>
    <row r="124" spans="1:7" s="17" customFormat="1" ht="13.5" thickBot="1" x14ac:dyDescent="0.3">
      <c r="A124" s="188" t="s">
        <v>796</v>
      </c>
      <c r="B124" s="189"/>
      <c r="C124" s="189"/>
      <c r="D124" s="189"/>
      <c r="E124" s="189"/>
      <c r="F124" s="189"/>
      <c r="G124" s="190"/>
    </row>
    <row r="125" spans="1:7" s="17" customFormat="1" ht="12.75" x14ac:dyDescent="0.25">
      <c r="A125" s="160" t="s">
        <v>692</v>
      </c>
      <c r="B125" s="161"/>
      <c r="C125" s="18" t="s">
        <v>693</v>
      </c>
      <c r="D125" s="19" t="s">
        <v>694</v>
      </c>
      <c r="E125" s="19" t="s">
        <v>695</v>
      </c>
      <c r="F125" s="21" t="s">
        <v>696</v>
      </c>
      <c r="G125" s="22" t="s">
        <v>697</v>
      </c>
    </row>
    <row r="126" spans="1:7" s="17" customFormat="1" ht="12.75" x14ac:dyDescent="0.25">
      <c r="A126" s="170">
        <v>88264</v>
      </c>
      <c r="B126" s="171"/>
      <c r="C126" s="28" t="s">
        <v>797</v>
      </c>
      <c r="D126" s="36" t="s">
        <v>13</v>
      </c>
      <c r="E126" s="46">
        <v>0.6</v>
      </c>
      <c r="F126" s="31">
        <v>18.3</v>
      </c>
      <c r="G126" s="27">
        <f>TRUNC((F126*E126),2)</f>
        <v>10.98</v>
      </c>
    </row>
    <row r="127" spans="1:7" s="17" customFormat="1" ht="25.5" x14ac:dyDescent="0.25">
      <c r="A127" s="148">
        <v>88247</v>
      </c>
      <c r="B127" s="149"/>
      <c r="C127" s="28" t="s">
        <v>798</v>
      </c>
      <c r="D127" s="29" t="s">
        <v>13</v>
      </c>
      <c r="E127" s="47">
        <v>0.6</v>
      </c>
      <c r="F127" s="31">
        <v>14</v>
      </c>
      <c r="G127" s="27">
        <f>TRUNC((F127*E127),2)</f>
        <v>8.4</v>
      </c>
    </row>
    <row r="128" spans="1:7" s="17" customFormat="1" ht="25.5" x14ac:dyDescent="0.25">
      <c r="A128" s="148">
        <v>38457</v>
      </c>
      <c r="B128" s="149"/>
      <c r="C128" s="28" t="s">
        <v>799</v>
      </c>
      <c r="D128" s="29" t="s">
        <v>800</v>
      </c>
      <c r="E128" s="47">
        <v>1</v>
      </c>
      <c r="F128" s="31">
        <v>148.66</v>
      </c>
      <c r="G128" s="27">
        <f>TRUNC((F128*E128),2)</f>
        <v>148.66</v>
      </c>
    </row>
    <row r="129" spans="1:7" s="17" customFormat="1" ht="12.75" x14ac:dyDescent="0.25">
      <c r="A129" s="183" t="s">
        <v>704</v>
      </c>
      <c r="B129" s="184"/>
      <c r="C129" s="184"/>
      <c r="D129" s="184"/>
      <c r="E129" s="184"/>
      <c r="F129" s="185"/>
      <c r="G129" s="48">
        <f>TRUNC(SUM(G126:G128),2)</f>
        <v>168.04</v>
      </c>
    </row>
    <row r="130" spans="1:7" s="17" customFormat="1" ht="13.5" thickBot="1" x14ac:dyDescent="0.3">
      <c r="A130" s="49"/>
      <c r="B130" s="186"/>
      <c r="C130" s="186"/>
      <c r="D130" s="186"/>
      <c r="E130" s="186"/>
      <c r="F130" s="186"/>
      <c r="G130" s="187"/>
    </row>
    <row r="131" spans="1:7" s="17" customFormat="1" ht="13.5" thickBot="1" x14ac:dyDescent="0.3">
      <c r="A131" s="127" t="s">
        <v>340</v>
      </c>
      <c r="B131" s="156"/>
      <c r="C131" s="188" t="s">
        <v>339</v>
      </c>
      <c r="D131" s="189"/>
      <c r="E131" s="189"/>
      <c r="F131" s="190"/>
      <c r="G131" s="10" t="s">
        <v>149</v>
      </c>
    </row>
    <row r="132" spans="1:7" s="17" customFormat="1" ht="27.75" customHeight="1" thickBot="1" x14ac:dyDescent="0.3">
      <c r="A132" s="157" t="s">
        <v>801</v>
      </c>
      <c r="B132" s="158"/>
      <c r="C132" s="158"/>
      <c r="D132" s="158"/>
      <c r="E132" s="158"/>
      <c r="F132" s="158"/>
      <c r="G132" s="159"/>
    </row>
    <row r="133" spans="1:7" s="17" customFormat="1" ht="12.75" x14ac:dyDescent="0.25">
      <c r="A133" s="160" t="s">
        <v>692</v>
      </c>
      <c r="B133" s="161"/>
      <c r="C133" s="18" t="s">
        <v>693</v>
      </c>
      <c r="D133" s="19" t="s">
        <v>694</v>
      </c>
      <c r="E133" s="19" t="s">
        <v>695</v>
      </c>
      <c r="F133" s="21"/>
      <c r="G133" s="22"/>
    </row>
    <row r="134" spans="1:7" s="17" customFormat="1" ht="12.75" x14ac:dyDescent="0.25">
      <c r="A134" s="170">
        <v>88264</v>
      </c>
      <c r="B134" s="171"/>
      <c r="C134" s="28" t="s">
        <v>797</v>
      </c>
      <c r="D134" s="36" t="s">
        <v>13</v>
      </c>
      <c r="E134" s="46">
        <v>0.5</v>
      </c>
      <c r="F134" s="31"/>
      <c r="G134" s="27"/>
    </row>
    <row r="135" spans="1:7" s="17" customFormat="1" ht="25.5" x14ac:dyDescent="0.25">
      <c r="A135" s="148">
        <v>88247</v>
      </c>
      <c r="B135" s="149"/>
      <c r="C135" s="28" t="s">
        <v>798</v>
      </c>
      <c r="D135" s="24" t="s">
        <v>13</v>
      </c>
      <c r="E135" s="50">
        <v>0.3</v>
      </c>
      <c r="F135" s="31"/>
      <c r="G135" s="27"/>
    </row>
    <row r="136" spans="1:7" s="17" customFormat="1" ht="25.5" x14ac:dyDescent="0.25">
      <c r="A136" s="148">
        <v>39390</v>
      </c>
      <c r="B136" s="149"/>
      <c r="C136" s="28" t="s">
        <v>802</v>
      </c>
      <c r="D136" s="29" t="s">
        <v>149</v>
      </c>
      <c r="E136" s="47">
        <v>1</v>
      </c>
      <c r="F136" s="31"/>
      <c r="G136" s="27"/>
    </row>
    <row r="137" spans="1:7" s="17" customFormat="1" ht="13.5" thickBot="1" x14ac:dyDescent="0.3">
      <c r="A137" s="150"/>
      <c r="B137" s="151"/>
      <c r="C137" s="151"/>
      <c r="D137" s="151"/>
      <c r="E137" s="151"/>
      <c r="F137" s="152"/>
      <c r="G137" s="32"/>
    </row>
    <row r="138" spans="1:7" s="17" customFormat="1" ht="13.5" thickBot="1" x14ac:dyDescent="0.3">
      <c r="A138" s="43"/>
      <c r="B138" s="43"/>
      <c r="C138" s="43"/>
      <c r="D138" s="43"/>
      <c r="E138" s="43"/>
      <c r="F138" s="43"/>
      <c r="G138" s="44"/>
    </row>
    <row r="139" spans="1:7" s="17" customFormat="1" ht="13.5" customHeight="1" thickBot="1" x14ac:dyDescent="0.3">
      <c r="A139" s="127" t="s">
        <v>451</v>
      </c>
      <c r="B139" s="156"/>
      <c r="C139" s="157" t="s">
        <v>450</v>
      </c>
      <c r="D139" s="158"/>
      <c r="E139" s="158"/>
      <c r="F139" s="159"/>
      <c r="G139" s="10" t="s">
        <v>149</v>
      </c>
    </row>
    <row r="140" spans="1:7" s="17" customFormat="1" ht="15" customHeight="1" thickBot="1" x14ac:dyDescent="0.3">
      <c r="A140" s="157" t="s">
        <v>803</v>
      </c>
      <c r="B140" s="158"/>
      <c r="C140" s="158"/>
      <c r="D140" s="158"/>
      <c r="E140" s="158"/>
      <c r="F140" s="158"/>
      <c r="G140" s="159"/>
    </row>
    <row r="141" spans="1:7" s="17" customFormat="1" ht="12.75" x14ac:dyDescent="0.25">
      <c r="A141" s="168" t="s">
        <v>692</v>
      </c>
      <c r="B141" s="169"/>
      <c r="C141" s="18" t="s">
        <v>693</v>
      </c>
      <c r="D141" s="18" t="s">
        <v>694</v>
      </c>
      <c r="E141" s="18" t="s">
        <v>695</v>
      </c>
      <c r="F141" s="34"/>
      <c r="G141" s="35"/>
    </row>
    <row r="142" spans="1:7" s="17" customFormat="1" ht="25.5" x14ac:dyDescent="0.25">
      <c r="A142" s="170">
        <v>88267</v>
      </c>
      <c r="B142" s="171"/>
      <c r="C142" s="23" t="s">
        <v>804</v>
      </c>
      <c r="D142" s="36" t="s">
        <v>13</v>
      </c>
      <c r="E142" s="51">
        <v>0.5</v>
      </c>
      <c r="F142" s="52"/>
      <c r="G142" s="39"/>
    </row>
    <row r="143" spans="1:7" s="17" customFormat="1" ht="25.5" x14ac:dyDescent="0.25">
      <c r="A143" s="191">
        <v>88248</v>
      </c>
      <c r="B143" s="192"/>
      <c r="C143" s="28" t="s">
        <v>805</v>
      </c>
      <c r="D143" s="36" t="s">
        <v>13</v>
      </c>
      <c r="E143" s="51">
        <v>0.5</v>
      </c>
      <c r="F143" s="38"/>
      <c r="G143" s="39"/>
    </row>
    <row r="144" spans="1:7" s="17" customFormat="1" ht="25.5" x14ac:dyDescent="0.25">
      <c r="A144" s="191">
        <v>11717</v>
      </c>
      <c r="B144" s="192"/>
      <c r="C144" s="28" t="s">
        <v>450</v>
      </c>
      <c r="D144" s="36" t="s">
        <v>149</v>
      </c>
      <c r="E144" s="46">
        <v>1</v>
      </c>
      <c r="F144" s="38"/>
      <c r="G144" s="39"/>
    </row>
    <row r="145" spans="1:7" s="17" customFormat="1" ht="13.5" thickBot="1" x14ac:dyDescent="0.3">
      <c r="A145" s="163"/>
      <c r="B145" s="164"/>
      <c r="C145" s="164"/>
      <c r="D145" s="164"/>
      <c r="E145" s="164"/>
      <c r="F145" s="165"/>
      <c r="G145" s="40"/>
    </row>
    <row r="146" spans="1:7" s="17" customFormat="1" ht="13.5" thickBot="1" x14ac:dyDescent="0.3">
      <c r="A146" s="43"/>
      <c r="B146" s="43"/>
      <c r="C146" s="43"/>
      <c r="D146" s="43"/>
      <c r="E146" s="43"/>
      <c r="F146" s="43"/>
      <c r="G146" s="44"/>
    </row>
    <row r="147" spans="1:7" s="17" customFormat="1" ht="13.5" thickBot="1" x14ac:dyDescent="0.3">
      <c r="A147" s="127" t="s">
        <v>493</v>
      </c>
      <c r="B147" s="156"/>
      <c r="C147" s="193" t="s">
        <v>806</v>
      </c>
      <c r="D147" s="194"/>
      <c r="E147" s="194"/>
      <c r="F147" s="195"/>
      <c r="G147" s="53" t="s">
        <v>149</v>
      </c>
    </row>
    <row r="148" spans="1:7" s="17" customFormat="1" ht="13.5" thickBot="1" x14ac:dyDescent="0.3">
      <c r="A148" s="196" t="s">
        <v>807</v>
      </c>
      <c r="B148" s="197"/>
      <c r="C148" s="197"/>
      <c r="D148" s="197"/>
      <c r="E148" s="197"/>
      <c r="F148" s="197"/>
      <c r="G148" s="198"/>
    </row>
    <row r="149" spans="1:7" s="17" customFormat="1" ht="12.75" x14ac:dyDescent="0.25">
      <c r="A149" s="160" t="s">
        <v>692</v>
      </c>
      <c r="B149" s="161"/>
      <c r="C149" s="18" t="s">
        <v>693</v>
      </c>
      <c r="D149" s="19" t="s">
        <v>694</v>
      </c>
      <c r="E149" s="19" t="s">
        <v>695</v>
      </c>
      <c r="F149" s="21"/>
      <c r="G149" s="22"/>
    </row>
    <row r="150" spans="1:7" s="17" customFormat="1" ht="25.5" x14ac:dyDescent="0.25">
      <c r="A150" s="170">
        <v>88267</v>
      </c>
      <c r="B150" s="171"/>
      <c r="C150" s="23" t="s">
        <v>804</v>
      </c>
      <c r="D150" s="36" t="s">
        <v>13</v>
      </c>
      <c r="E150" s="51">
        <v>0.185</v>
      </c>
      <c r="F150" s="52"/>
      <c r="G150" s="27"/>
    </row>
    <row r="151" spans="1:7" s="17" customFormat="1" ht="25.5" x14ac:dyDescent="0.25">
      <c r="A151" s="191">
        <v>88248</v>
      </c>
      <c r="B151" s="192"/>
      <c r="C151" s="28" t="s">
        <v>805</v>
      </c>
      <c r="D151" s="36" t="s">
        <v>13</v>
      </c>
      <c r="E151" s="51">
        <v>0.185</v>
      </c>
      <c r="F151" s="38"/>
      <c r="G151" s="27"/>
    </row>
    <row r="152" spans="1:7" s="17" customFormat="1" ht="25.5" x14ac:dyDescent="0.25">
      <c r="A152" s="148">
        <v>296</v>
      </c>
      <c r="B152" s="149"/>
      <c r="C152" s="28" t="s">
        <v>808</v>
      </c>
      <c r="D152" s="29" t="s">
        <v>149</v>
      </c>
      <c r="E152" s="47">
        <v>1</v>
      </c>
      <c r="F152" s="31"/>
      <c r="G152" s="27"/>
    </row>
    <row r="153" spans="1:7" s="17" customFormat="1" ht="25.5" x14ac:dyDescent="0.25">
      <c r="A153" s="172">
        <v>301</v>
      </c>
      <c r="B153" s="173"/>
      <c r="C153" s="28" t="s">
        <v>809</v>
      </c>
      <c r="D153" s="29" t="s">
        <v>149</v>
      </c>
      <c r="E153" s="47">
        <v>1</v>
      </c>
      <c r="F153" s="31"/>
      <c r="G153" s="27"/>
    </row>
    <row r="154" spans="1:7" s="17" customFormat="1" ht="38.25" x14ac:dyDescent="0.25">
      <c r="A154" s="172">
        <v>20078</v>
      </c>
      <c r="B154" s="173"/>
      <c r="C154" s="28" t="s">
        <v>810</v>
      </c>
      <c r="D154" s="29" t="s">
        <v>149</v>
      </c>
      <c r="E154" s="47">
        <v>9.1999999999999998E-2</v>
      </c>
      <c r="F154" s="31"/>
      <c r="G154" s="27"/>
    </row>
    <row r="155" spans="1:7" s="17" customFormat="1" ht="25.5" x14ac:dyDescent="0.25">
      <c r="A155" s="172">
        <v>3659</v>
      </c>
      <c r="B155" s="173"/>
      <c r="C155" s="28" t="s">
        <v>811</v>
      </c>
      <c r="D155" s="29" t="s">
        <v>149</v>
      </c>
      <c r="E155" s="47">
        <v>1</v>
      </c>
      <c r="F155" s="31"/>
      <c r="G155" s="27"/>
    </row>
    <row r="156" spans="1:7" s="17" customFormat="1" ht="12.75" x14ac:dyDescent="0.25">
      <c r="A156" s="199"/>
      <c r="B156" s="200"/>
      <c r="C156" s="200"/>
      <c r="D156" s="200"/>
      <c r="E156" s="200"/>
      <c r="F156" s="201"/>
      <c r="G156" s="54"/>
    </row>
    <row r="157" spans="1:7" s="17" customFormat="1" ht="13.5" thickBot="1" x14ac:dyDescent="0.3">
      <c r="A157" s="43"/>
      <c r="B157" s="43"/>
      <c r="C157" s="43"/>
      <c r="D157" s="43"/>
      <c r="E157" s="43"/>
      <c r="F157" s="43"/>
      <c r="G157" s="44"/>
    </row>
    <row r="158" spans="1:7" s="17" customFormat="1" ht="13.5" thickBot="1" x14ac:dyDescent="0.3">
      <c r="A158" s="127" t="s">
        <v>496</v>
      </c>
      <c r="B158" s="156"/>
      <c r="C158" s="193" t="s">
        <v>812</v>
      </c>
      <c r="D158" s="194"/>
      <c r="E158" s="194"/>
      <c r="F158" s="195"/>
      <c r="G158" s="53" t="s">
        <v>149</v>
      </c>
    </row>
    <row r="159" spans="1:7" s="17" customFormat="1" ht="13.5" thickBot="1" x14ac:dyDescent="0.3">
      <c r="A159" s="196" t="s">
        <v>807</v>
      </c>
      <c r="B159" s="197"/>
      <c r="C159" s="197"/>
      <c r="D159" s="197"/>
      <c r="E159" s="197"/>
      <c r="F159" s="197"/>
      <c r="G159" s="198"/>
    </row>
    <row r="160" spans="1:7" s="17" customFormat="1" ht="12.75" x14ac:dyDescent="0.25">
      <c r="A160" s="160" t="s">
        <v>692</v>
      </c>
      <c r="B160" s="161"/>
      <c r="C160" s="18" t="s">
        <v>693</v>
      </c>
      <c r="D160" s="19" t="s">
        <v>694</v>
      </c>
      <c r="E160" s="19" t="s">
        <v>695</v>
      </c>
      <c r="F160" s="21"/>
      <c r="G160" s="22"/>
    </row>
    <row r="161" spans="1:7" s="17" customFormat="1" ht="25.5" x14ac:dyDescent="0.25">
      <c r="A161" s="170">
        <v>88267</v>
      </c>
      <c r="B161" s="171"/>
      <c r="C161" s="23" t="s">
        <v>804</v>
      </c>
      <c r="D161" s="36" t="s">
        <v>13</v>
      </c>
      <c r="E161" s="51">
        <v>0.185</v>
      </c>
      <c r="F161" s="52"/>
      <c r="G161" s="27"/>
    </row>
    <row r="162" spans="1:7" s="17" customFormat="1" ht="25.5" x14ac:dyDescent="0.25">
      <c r="A162" s="191">
        <v>88248</v>
      </c>
      <c r="B162" s="192"/>
      <c r="C162" s="28" t="s">
        <v>805</v>
      </c>
      <c r="D162" s="36" t="s">
        <v>13</v>
      </c>
      <c r="E162" s="51">
        <v>0.185</v>
      </c>
      <c r="F162" s="38"/>
      <c r="G162" s="27"/>
    </row>
    <row r="163" spans="1:7" s="17" customFormat="1" ht="25.5" x14ac:dyDescent="0.25">
      <c r="A163" s="148">
        <v>296</v>
      </c>
      <c r="B163" s="149"/>
      <c r="C163" s="28" t="s">
        <v>808</v>
      </c>
      <c r="D163" s="29" t="s">
        <v>149</v>
      </c>
      <c r="E163" s="47">
        <v>1</v>
      </c>
      <c r="F163" s="31"/>
      <c r="G163" s="27"/>
    </row>
    <row r="164" spans="1:7" s="17" customFormat="1" ht="25.5" x14ac:dyDescent="0.25">
      <c r="A164" s="172">
        <v>301</v>
      </c>
      <c r="B164" s="173"/>
      <c r="C164" s="28" t="s">
        <v>809</v>
      </c>
      <c r="D164" s="29" t="s">
        <v>149</v>
      </c>
      <c r="E164" s="47">
        <v>1</v>
      </c>
      <c r="F164" s="31"/>
      <c r="G164" s="27"/>
    </row>
    <row r="165" spans="1:7" s="17" customFormat="1" ht="38.25" x14ac:dyDescent="0.25">
      <c r="A165" s="172">
        <v>20078</v>
      </c>
      <c r="B165" s="173"/>
      <c r="C165" s="28" t="s">
        <v>810</v>
      </c>
      <c r="D165" s="29" t="s">
        <v>149</v>
      </c>
      <c r="E165" s="47">
        <v>9.1999999999999998E-2</v>
      </c>
      <c r="F165" s="31"/>
      <c r="G165" s="27"/>
    </row>
    <row r="166" spans="1:7" s="17" customFormat="1" ht="25.5" x14ac:dyDescent="0.25">
      <c r="A166" s="172">
        <v>3661</v>
      </c>
      <c r="B166" s="173"/>
      <c r="C166" s="28" t="s">
        <v>813</v>
      </c>
      <c r="D166" s="29" t="s">
        <v>149</v>
      </c>
      <c r="E166" s="47">
        <v>1</v>
      </c>
      <c r="F166" s="31"/>
      <c r="G166" s="27"/>
    </row>
    <row r="167" spans="1:7" s="17" customFormat="1" ht="12.75" x14ac:dyDescent="0.25">
      <c r="A167" s="199"/>
      <c r="B167" s="200"/>
      <c r="C167" s="200"/>
      <c r="D167" s="200"/>
      <c r="E167" s="200"/>
      <c r="F167" s="201"/>
      <c r="G167" s="54"/>
    </row>
    <row r="168" spans="1:7" s="17" customFormat="1" ht="13.5" thickBot="1" x14ac:dyDescent="0.3">
      <c r="A168" s="43"/>
      <c r="B168" s="43"/>
      <c r="C168" s="43"/>
      <c r="D168" s="43"/>
      <c r="E168" s="43"/>
      <c r="F168" s="43"/>
      <c r="G168" s="44"/>
    </row>
    <row r="169" spans="1:7" s="17" customFormat="1" ht="13.5" customHeight="1" thickBot="1" x14ac:dyDescent="0.3">
      <c r="A169" s="127" t="s">
        <v>520</v>
      </c>
      <c r="B169" s="156"/>
      <c r="C169" s="157" t="s">
        <v>519</v>
      </c>
      <c r="D169" s="158"/>
      <c r="E169" s="158"/>
      <c r="F169" s="159"/>
      <c r="G169" s="10" t="s">
        <v>149</v>
      </c>
    </row>
    <row r="170" spans="1:7" s="17" customFormat="1" ht="13.5" thickBot="1" x14ac:dyDescent="0.3">
      <c r="A170" s="157" t="s">
        <v>814</v>
      </c>
      <c r="B170" s="158"/>
      <c r="C170" s="158"/>
      <c r="D170" s="158"/>
      <c r="E170" s="158"/>
      <c r="F170" s="158"/>
      <c r="G170" s="159"/>
    </row>
    <row r="171" spans="1:7" s="17" customFormat="1" ht="12.75" x14ac:dyDescent="0.25">
      <c r="A171" s="168" t="s">
        <v>692</v>
      </c>
      <c r="B171" s="169"/>
      <c r="C171" s="18" t="s">
        <v>693</v>
      </c>
      <c r="D171" s="18" t="s">
        <v>694</v>
      </c>
      <c r="E171" s="18" t="s">
        <v>695</v>
      </c>
      <c r="F171" s="34"/>
      <c r="G171" s="35"/>
    </row>
    <row r="172" spans="1:7" s="17" customFormat="1" ht="25.5" x14ac:dyDescent="0.25">
      <c r="A172" s="170">
        <v>88267</v>
      </c>
      <c r="B172" s="171"/>
      <c r="C172" s="23" t="s">
        <v>804</v>
      </c>
      <c r="D172" s="36" t="s">
        <v>13</v>
      </c>
      <c r="E172" s="51">
        <v>0.5</v>
      </c>
      <c r="F172" s="52"/>
      <c r="G172" s="39"/>
    </row>
    <row r="173" spans="1:7" s="17" customFormat="1" ht="25.5" x14ac:dyDescent="0.25">
      <c r="A173" s="191">
        <v>88248</v>
      </c>
      <c r="B173" s="192"/>
      <c r="C173" s="28" t="s">
        <v>805</v>
      </c>
      <c r="D173" s="36" t="s">
        <v>13</v>
      </c>
      <c r="E173" s="51">
        <v>0.5</v>
      </c>
      <c r="F173" s="38"/>
      <c r="G173" s="39"/>
    </row>
    <row r="174" spans="1:7" s="17" customFormat="1" ht="12.75" x14ac:dyDescent="0.25">
      <c r="A174" s="170">
        <v>11707</v>
      </c>
      <c r="B174" s="171"/>
      <c r="C174" s="28" t="s">
        <v>815</v>
      </c>
      <c r="D174" s="36" t="s">
        <v>800</v>
      </c>
      <c r="E174" s="46">
        <v>1</v>
      </c>
      <c r="F174" s="38"/>
      <c r="G174" s="39"/>
    </row>
    <row r="175" spans="1:7" s="17" customFormat="1" ht="13.5" thickBot="1" x14ac:dyDescent="0.3">
      <c r="A175" s="163"/>
      <c r="B175" s="164"/>
      <c r="C175" s="164"/>
      <c r="D175" s="164"/>
      <c r="E175" s="164"/>
      <c r="F175" s="165"/>
      <c r="G175" s="40"/>
    </row>
    <row r="176" spans="1:7" s="17" customFormat="1" ht="12.75" x14ac:dyDescent="0.25">
      <c r="A176" s="43"/>
      <c r="B176" s="43"/>
      <c r="C176" s="43"/>
      <c r="D176" s="43"/>
      <c r="E176" s="43"/>
      <c r="F176" s="43"/>
      <c r="G176" s="44"/>
    </row>
    <row r="177" spans="1:7" s="17" customFormat="1" ht="13.5" thickBot="1" x14ac:dyDescent="0.3">
      <c r="A177" s="55"/>
      <c r="B177" s="55"/>
      <c r="C177" s="55"/>
      <c r="D177" s="55"/>
      <c r="E177" s="55"/>
      <c r="F177" s="55"/>
      <c r="G177" s="56"/>
    </row>
    <row r="178" spans="1:7" s="17" customFormat="1" ht="13.5" thickBot="1" x14ac:dyDescent="0.3">
      <c r="A178" s="127" t="s">
        <v>526</v>
      </c>
      <c r="B178" s="156"/>
      <c r="C178" s="193" t="s">
        <v>816</v>
      </c>
      <c r="D178" s="194"/>
      <c r="E178" s="194"/>
      <c r="F178" s="195"/>
      <c r="G178" s="53" t="s">
        <v>149</v>
      </c>
    </row>
    <row r="179" spans="1:7" s="17" customFormat="1" ht="13.5" thickBot="1" x14ac:dyDescent="0.3">
      <c r="A179" s="196" t="s">
        <v>807</v>
      </c>
      <c r="B179" s="197"/>
      <c r="C179" s="197"/>
      <c r="D179" s="197"/>
      <c r="E179" s="197"/>
      <c r="F179" s="197"/>
      <c r="G179" s="198"/>
    </row>
    <row r="180" spans="1:7" s="17" customFormat="1" ht="12.75" x14ac:dyDescent="0.25">
      <c r="A180" s="160" t="s">
        <v>692</v>
      </c>
      <c r="B180" s="161"/>
      <c r="C180" s="18" t="s">
        <v>693</v>
      </c>
      <c r="D180" s="19" t="s">
        <v>694</v>
      </c>
      <c r="E180" s="19" t="s">
        <v>695</v>
      </c>
      <c r="F180" s="21"/>
      <c r="G180" s="22"/>
    </row>
    <row r="181" spans="1:7" s="17" customFormat="1" ht="25.5" x14ac:dyDescent="0.25">
      <c r="A181" s="170">
        <v>88267</v>
      </c>
      <c r="B181" s="171"/>
      <c r="C181" s="23" t="s">
        <v>804</v>
      </c>
      <c r="D181" s="36" t="s">
        <v>13</v>
      </c>
      <c r="E181" s="51">
        <v>0.185</v>
      </c>
      <c r="F181" s="52"/>
      <c r="G181" s="27"/>
    </row>
    <row r="182" spans="1:7" s="17" customFormat="1" ht="25.5" x14ac:dyDescent="0.25">
      <c r="A182" s="191">
        <v>88248</v>
      </c>
      <c r="B182" s="192"/>
      <c r="C182" s="28" t="s">
        <v>805</v>
      </c>
      <c r="D182" s="36" t="s">
        <v>13</v>
      </c>
      <c r="E182" s="51">
        <v>0.185</v>
      </c>
      <c r="F182" s="38"/>
      <c r="G182" s="27"/>
    </row>
    <row r="183" spans="1:7" s="17" customFormat="1" ht="25.5" x14ac:dyDescent="0.25">
      <c r="A183" s="148">
        <v>296</v>
      </c>
      <c r="B183" s="149"/>
      <c r="C183" s="28" t="s">
        <v>808</v>
      </c>
      <c r="D183" s="29" t="s">
        <v>149</v>
      </c>
      <c r="E183" s="47">
        <v>1</v>
      </c>
      <c r="F183" s="31"/>
      <c r="G183" s="27"/>
    </row>
    <row r="184" spans="1:7" s="17" customFormat="1" ht="25.5" x14ac:dyDescent="0.25">
      <c r="A184" s="172">
        <v>301</v>
      </c>
      <c r="B184" s="173"/>
      <c r="C184" s="28" t="s">
        <v>809</v>
      </c>
      <c r="D184" s="29" t="s">
        <v>149</v>
      </c>
      <c r="E184" s="47">
        <v>1</v>
      </c>
      <c r="F184" s="31"/>
      <c r="G184" s="27"/>
    </row>
    <row r="185" spans="1:7" s="17" customFormat="1" ht="38.25" x14ac:dyDescent="0.25">
      <c r="A185" s="172">
        <v>20078</v>
      </c>
      <c r="B185" s="173"/>
      <c r="C185" s="28" t="s">
        <v>810</v>
      </c>
      <c r="D185" s="29" t="s">
        <v>149</v>
      </c>
      <c r="E185" s="47">
        <v>9.1999999999999998E-2</v>
      </c>
      <c r="F185" s="31"/>
      <c r="G185" s="27"/>
    </row>
    <row r="186" spans="1:7" s="17" customFormat="1" ht="25.5" x14ac:dyDescent="0.25">
      <c r="A186" s="172">
        <v>20145</v>
      </c>
      <c r="B186" s="173"/>
      <c r="C186" s="28" t="s">
        <v>817</v>
      </c>
      <c r="D186" s="29" t="s">
        <v>149</v>
      </c>
      <c r="E186" s="47">
        <v>1</v>
      </c>
      <c r="F186" s="31"/>
      <c r="G186" s="27"/>
    </row>
    <row r="187" spans="1:7" s="17" customFormat="1" ht="12.75" x14ac:dyDescent="0.25">
      <c r="A187" s="199"/>
      <c r="B187" s="200"/>
      <c r="C187" s="200"/>
      <c r="D187" s="200"/>
      <c r="E187" s="200"/>
      <c r="F187" s="201"/>
      <c r="G187" s="54"/>
    </row>
    <row r="188" spans="1:7" s="17" customFormat="1" ht="13.5" thickBot="1" x14ac:dyDescent="0.3">
      <c r="A188" s="43"/>
      <c r="B188" s="43"/>
      <c r="C188" s="43"/>
      <c r="D188" s="43"/>
      <c r="E188" s="43"/>
      <c r="F188" s="43"/>
      <c r="G188" s="44"/>
    </row>
    <row r="189" spans="1:7" s="17" customFormat="1" ht="13.5" thickBot="1" x14ac:dyDescent="0.3">
      <c r="A189" s="127" t="s">
        <v>529</v>
      </c>
      <c r="B189" s="156"/>
      <c r="C189" s="193" t="s">
        <v>528</v>
      </c>
      <c r="D189" s="194"/>
      <c r="E189" s="194"/>
      <c r="F189" s="195"/>
      <c r="G189" s="53" t="s">
        <v>149</v>
      </c>
    </row>
    <row r="190" spans="1:7" s="17" customFormat="1" ht="13.5" thickBot="1" x14ac:dyDescent="0.3">
      <c r="A190" s="196" t="s">
        <v>818</v>
      </c>
      <c r="B190" s="197"/>
      <c r="C190" s="197"/>
      <c r="D190" s="197"/>
      <c r="E190" s="197"/>
      <c r="F190" s="197"/>
      <c r="G190" s="198"/>
    </row>
    <row r="191" spans="1:7" s="17" customFormat="1" ht="12.75" x14ac:dyDescent="0.25">
      <c r="A191" s="160" t="s">
        <v>692</v>
      </c>
      <c r="B191" s="161"/>
      <c r="C191" s="18" t="s">
        <v>693</v>
      </c>
      <c r="D191" s="19" t="s">
        <v>694</v>
      </c>
      <c r="E191" s="19" t="s">
        <v>695</v>
      </c>
      <c r="F191" s="21"/>
      <c r="G191" s="22"/>
    </row>
    <row r="192" spans="1:7" s="17" customFormat="1" ht="25.5" x14ac:dyDescent="0.25">
      <c r="A192" s="170">
        <v>88267</v>
      </c>
      <c r="B192" s="171"/>
      <c r="C192" s="23" t="s">
        <v>804</v>
      </c>
      <c r="D192" s="36" t="s">
        <v>13</v>
      </c>
      <c r="E192" s="51">
        <v>7.0000000000000007E-2</v>
      </c>
      <c r="F192" s="52"/>
      <c r="G192" s="27"/>
    </row>
    <row r="193" spans="1:9" s="17" customFormat="1" ht="25.5" x14ac:dyDescent="0.25">
      <c r="A193" s="148">
        <v>296</v>
      </c>
      <c r="B193" s="149"/>
      <c r="C193" s="28" t="s">
        <v>808</v>
      </c>
      <c r="D193" s="29" t="s">
        <v>149</v>
      </c>
      <c r="E193" s="47">
        <v>1</v>
      </c>
      <c r="F193" s="31"/>
      <c r="G193" s="27"/>
    </row>
    <row r="194" spans="1:9" s="17" customFormat="1" ht="25.5" x14ac:dyDescent="0.25">
      <c r="A194" s="191">
        <v>88248</v>
      </c>
      <c r="B194" s="192"/>
      <c r="C194" s="28" t="s">
        <v>805</v>
      </c>
      <c r="D194" s="36" t="s">
        <v>13</v>
      </c>
      <c r="E194" s="51">
        <v>7.0000000000000007E-2</v>
      </c>
      <c r="F194" s="38"/>
      <c r="G194" s="27"/>
    </row>
    <row r="195" spans="1:9" s="17" customFormat="1" ht="38.25" x14ac:dyDescent="0.25">
      <c r="A195" s="172">
        <v>20078</v>
      </c>
      <c r="B195" s="173"/>
      <c r="C195" s="28" t="s">
        <v>810</v>
      </c>
      <c r="D195" s="29" t="s">
        <v>149</v>
      </c>
      <c r="E195" s="47">
        <v>8.0000000000000002E-3</v>
      </c>
      <c r="F195" s="31"/>
      <c r="G195" s="27"/>
    </row>
    <row r="196" spans="1:9" s="17" customFormat="1" ht="12.75" x14ac:dyDescent="0.25">
      <c r="A196" s="172">
        <v>1703</v>
      </c>
      <c r="B196" s="173"/>
      <c r="C196" s="28" t="s">
        <v>819</v>
      </c>
      <c r="D196" s="29" t="s">
        <v>149</v>
      </c>
      <c r="E196" s="47">
        <v>1</v>
      </c>
      <c r="F196" s="31"/>
      <c r="G196" s="27"/>
    </row>
    <row r="197" spans="1:9" s="17" customFormat="1" ht="12.75" x14ac:dyDescent="0.25">
      <c r="A197" s="199"/>
      <c r="B197" s="200"/>
      <c r="C197" s="200"/>
      <c r="D197" s="200"/>
      <c r="E197" s="200"/>
      <c r="F197" s="201"/>
      <c r="G197" s="54"/>
    </row>
    <row r="198" spans="1:9" s="17" customFormat="1" ht="13.5" thickBot="1" x14ac:dyDescent="0.3">
      <c r="A198" s="43"/>
      <c r="B198" s="43"/>
      <c r="C198" s="43"/>
      <c r="D198" s="43"/>
      <c r="E198" s="43"/>
      <c r="F198" s="43"/>
      <c r="G198" s="44"/>
    </row>
    <row r="199" spans="1:9" s="17" customFormat="1" ht="13.5" thickBot="1" x14ac:dyDescent="0.3">
      <c r="A199" s="127" t="s">
        <v>539</v>
      </c>
      <c r="B199" s="156"/>
      <c r="C199" s="188" t="s">
        <v>538</v>
      </c>
      <c r="D199" s="189"/>
      <c r="E199" s="189"/>
      <c r="F199" s="190"/>
      <c r="G199" s="10" t="s">
        <v>690</v>
      </c>
    </row>
    <row r="200" spans="1:9" s="17" customFormat="1" ht="13.5" thickBot="1" x14ac:dyDescent="0.3">
      <c r="A200" s="188" t="s">
        <v>820</v>
      </c>
      <c r="B200" s="189"/>
      <c r="C200" s="189"/>
      <c r="D200" s="189"/>
      <c r="E200" s="189"/>
      <c r="F200" s="189"/>
      <c r="G200" s="190"/>
    </row>
    <row r="201" spans="1:9" s="17" customFormat="1" ht="12.75" x14ac:dyDescent="0.25">
      <c r="A201" s="160" t="s">
        <v>692</v>
      </c>
      <c r="B201" s="161"/>
      <c r="C201" s="18" t="s">
        <v>693</v>
      </c>
      <c r="D201" s="19" t="s">
        <v>694</v>
      </c>
      <c r="E201" s="19" t="s">
        <v>695</v>
      </c>
      <c r="F201" s="21"/>
      <c r="G201" s="22"/>
    </row>
    <row r="202" spans="1:9" s="17" customFormat="1" ht="12.75" x14ac:dyDescent="0.25">
      <c r="A202" s="146">
        <v>11693</v>
      </c>
      <c r="B202" s="147"/>
      <c r="C202" s="23" t="s">
        <v>821</v>
      </c>
      <c r="D202" s="24" t="s">
        <v>690</v>
      </c>
      <c r="E202" s="50">
        <v>1</v>
      </c>
      <c r="F202" s="26"/>
      <c r="G202" s="27"/>
    </row>
    <row r="203" spans="1:9" s="17" customFormat="1" ht="25.5" x14ac:dyDescent="0.25">
      <c r="A203" s="148">
        <v>567</v>
      </c>
      <c r="B203" s="149"/>
      <c r="C203" s="28" t="s">
        <v>822</v>
      </c>
      <c r="D203" s="29" t="s">
        <v>114</v>
      </c>
      <c r="E203" s="47">
        <v>0.6</v>
      </c>
      <c r="F203" s="31"/>
      <c r="G203" s="27"/>
    </row>
    <row r="204" spans="1:9" s="17" customFormat="1" ht="12.75" x14ac:dyDescent="0.25">
      <c r="A204" s="146">
        <v>88309</v>
      </c>
      <c r="B204" s="147"/>
      <c r="C204" s="23" t="s">
        <v>708</v>
      </c>
      <c r="D204" s="24" t="s">
        <v>13</v>
      </c>
      <c r="E204" s="50">
        <v>0.65</v>
      </c>
      <c r="F204" s="26"/>
      <c r="G204" s="27"/>
      <c r="I204" s="17">
        <v>0.65</v>
      </c>
    </row>
    <row r="205" spans="1:9" s="17" customFormat="1" ht="12.75" x14ac:dyDescent="0.25">
      <c r="A205" s="148">
        <v>88242</v>
      </c>
      <c r="B205" s="149"/>
      <c r="C205" s="28" t="s">
        <v>823</v>
      </c>
      <c r="D205" s="29" t="s">
        <v>13</v>
      </c>
      <c r="E205" s="47">
        <v>1.1399999999999999</v>
      </c>
      <c r="F205" s="31"/>
      <c r="G205" s="27"/>
      <c r="I205" s="17">
        <v>1.1399999999999999</v>
      </c>
    </row>
    <row r="206" spans="1:9" s="17" customFormat="1" ht="13.5" thickBot="1" x14ac:dyDescent="0.3">
      <c r="A206" s="150"/>
      <c r="B206" s="151"/>
      <c r="C206" s="151"/>
      <c r="D206" s="151"/>
      <c r="E206" s="151"/>
      <c r="F206" s="152"/>
      <c r="G206" s="32"/>
    </row>
    <row r="207" spans="1:9" s="17" customFormat="1" ht="13.5" thickBot="1" x14ac:dyDescent="0.3">
      <c r="A207" s="43"/>
      <c r="B207" s="43"/>
      <c r="C207" s="43"/>
      <c r="D207" s="43"/>
      <c r="E207" s="43"/>
      <c r="F207" s="43"/>
      <c r="G207" s="44"/>
    </row>
    <row r="208" spans="1:9" ht="13.5" customHeight="1" thickBot="1" x14ac:dyDescent="0.3">
      <c r="A208" s="127" t="s">
        <v>554</v>
      </c>
      <c r="B208" s="156"/>
      <c r="C208" s="157" t="s">
        <v>553</v>
      </c>
      <c r="D208" s="158"/>
      <c r="E208" s="158"/>
      <c r="F208" s="159"/>
      <c r="G208" s="10" t="s">
        <v>149</v>
      </c>
    </row>
    <row r="209" spans="1:7" ht="13.5" thickBot="1" x14ac:dyDescent="0.3">
      <c r="A209" s="157" t="s">
        <v>824</v>
      </c>
      <c r="B209" s="158"/>
      <c r="C209" s="158"/>
      <c r="D209" s="158"/>
      <c r="E209" s="158"/>
      <c r="F209" s="158"/>
      <c r="G209" s="159"/>
    </row>
    <row r="210" spans="1:7" ht="12.75" x14ac:dyDescent="0.25">
      <c r="A210" s="168" t="s">
        <v>692</v>
      </c>
      <c r="B210" s="169"/>
      <c r="C210" s="18" t="s">
        <v>693</v>
      </c>
      <c r="D210" s="18" t="s">
        <v>694</v>
      </c>
      <c r="E210" s="18" t="s">
        <v>695</v>
      </c>
      <c r="F210" s="34"/>
      <c r="G210" s="35"/>
    </row>
    <row r="211" spans="1:7" ht="12.75" x14ac:dyDescent="0.25">
      <c r="A211" s="202">
        <v>3146</v>
      </c>
      <c r="B211" s="203"/>
      <c r="C211" s="23" t="s">
        <v>825</v>
      </c>
      <c r="D211" s="36" t="s">
        <v>114</v>
      </c>
      <c r="E211" s="51">
        <v>0.5</v>
      </c>
      <c r="F211" s="52"/>
      <c r="G211" s="39"/>
    </row>
    <row r="212" spans="1:7" ht="12.75" x14ac:dyDescent="0.25">
      <c r="A212" s="170">
        <v>2696</v>
      </c>
      <c r="B212" s="171"/>
      <c r="C212" s="23" t="s">
        <v>826</v>
      </c>
      <c r="D212" s="36" t="s">
        <v>13</v>
      </c>
      <c r="E212" s="51">
        <v>0.5</v>
      </c>
      <c r="F212" s="52"/>
      <c r="G212" s="39"/>
    </row>
    <row r="213" spans="1:7" ht="12.75" x14ac:dyDescent="0.25">
      <c r="A213" s="191">
        <v>6111</v>
      </c>
      <c r="B213" s="192"/>
      <c r="C213" s="28" t="s">
        <v>827</v>
      </c>
      <c r="D213" s="36" t="s">
        <v>13</v>
      </c>
      <c r="E213" s="46">
        <v>0.5</v>
      </c>
      <c r="F213" s="38"/>
      <c r="G213" s="39"/>
    </row>
    <row r="214" spans="1:7" ht="25.5" x14ac:dyDescent="0.25">
      <c r="A214" s="191">
        <v>7602</v>
      </c>
      <c r="B214" s="192"/>
      <c r="C214" s="28" t="s">
        <v>828</v>
      </c>
      <c r="D214" s="36" t="s">
        <v>800</v>
      </c>
      <c r="E214" s="46">
        <v>1</v>
      </c>
      <c r="F214" s="38"/>
      <c r="G214" s="39"/>
    </row>
    <row r="215" spans="1:7" s="17" customFormat="1" ht="13.5" thickBot="1" x14ac:dyDescent="0.3">
      <c r="A215" s="163"/>
      <c r="B215" s="164"/>
      <c r="C215" s="164"/>
      <c r="D215" s="164"/>
      <c r="E215" s="164"/>
      <c r="F215" s="165"/>
      <c r="G215" s="40"/>
    </row>
    <row r="216" spans="1:7" s="17" customFormat="1" ht="13.5" thickBot="1" x14ac:dyDescent="0.3">
      <c r="A216" s="43"/>
      <c r="B216" s="43"/>
      <c r="C216" s="43"/>
      <c r="D216" s="43"/>
      <c r="E216" s="43"/>
      <c r="F216" s="43"/>
      <c r="G216" s="44"/>
    </row>
    <row r="217" spans="1:7" s="17" customFormat="1" ht="13.5" customHeight="1" thickBot="1" x14ac:dyDescent="0.3">
      <c r="A217" s="127" t="s">
        <v>557</v>
      </c>
      <c r="B217" s="156"/>
      <c r="C217" s="157" t="s">
        <v>556</v>
      </c>
      <c r="D217" s="158"/>
      <c r="E217" s="158"/>
      <c r="F217" s="159"/>
      <c r="G217" s="10" t="s">
        <v>149</v>
      </c>
    </row>
    <row r="218" spans="1:7" s="17" customFormat="1" ht="13.5" thickBot="1" x14ac:dyDescent="0.3">
      <c r="A218" s="157" t="s">
        <v>829</v>
      </c>
      <c r="B218" s="158"/>
      <c r="C218" s="158"/>
      <c r="D218" s="158"/>
      <c r="E218" s="158"/>
      <c r="F218" s="158"/>
      <c r="G218" s="159"/>
    </row>
    <row r="219" spans="1:7" s="17" customFormat="1" ht="12.75" x14ac:dyDescent="0.25">
      <c r="A219" s="168" t="s">
        <v>692</v>
      </c>
      <c r="B219" s="169"/>
      <c r="C219" s="18" t="s">
        <v>693</v>
      </c>
      <c r="D219" s="18" t="s">
        <v>694</v>
      </c>
      <c r="E219" s="18" t="s">
        <v>695</v>
      </c>
      <c r="F219" s="34"/>
      <c r="G219" s="35"/>
    </row>
    <row r="220" spans="1:7" s="17" customFormat="1" ht="25.5" x14ac:dyDescent="0.25">
      <c r="A220" s="170">
        <v>88267</v>
      </c>
      <c r="B220" s="171"/>
      <c r="C220" s="23" t="s">
        <v>804</v>
      </c>
      <c r="D220" s="36" t="s">
        <v>13</v>
      </c>
      <c r="E220" s="51">
        <v>0.5</v>
      </c>
      <c r="F220" s="52"/>
      <c r="G220" s="39"/>
    </row>
    <row r="221" spans="1:7" s="17" customFormat="1" ht="12.75" x14ac:dyDescent="0.25">
      <c r="A221" s="191">
        <v>3146</v>
      </c>
      <c r="B221" s="192"/>
      <c r="C221" s="28" t="s">
        <v>830</v>
      </c>
      <c r="D221" s="36" t="s">
        <v>149</v>
      </c>
      <c r="E221" s="46">
        <v>0.42</v>
      </c>
      <c r="F221" s="38"/>
      <c r="G221" s="39"/>
    </row>
    <row r="222" spans="1:7" s="17" customFormat="1" ht="12.75" x14ac:dyDescent="0.25">
      <c r="A222" s="191">
        <v>1370</v>
      </c>
      <c r="B222" s="192"/>
      <c r="C222" s="28" t="s">
        <v>831</v>
      </c>
      <c r="D222" s="36" t="s">
        <v>149</v>
      </c>
      <c r="E222" s="46">
        <v>1</v>
      </c>
      <c r="F222" s="38"/>
      <c r="G222" s="39"/>
    </row>
    <row r="223" spans="1:7" s="17" customFormat="1" ht="13.5" thickBot="1" x14ac:dyDescent="0.3">
      <c r="A223" s="163"/>
      <c r="B223" s="164"/>
      <c r="C223" s="164"/>
      <c r="D223" s="164"/>
      <c r="E223" s="164"/>
      <c r="F223" s="165"/>
      <c r="G223" s="40"/>
    </row>
    <row r="224" spans="1:7" s="17" customFormat="1" ht="13.5" thickBot="1" x14ac:dyDescent="0.3">
      <c r="A224" s="43"/>
      <c r="B224" s="43"/>
      <c r="C224" s="43"/>
      <c r="D224" s="43"/>
      <c r="E224" s="43"/>
      <c r="F224" s="43"/>
      <c r="G224" s="44"/>
    </row>
    <row r="225" spans="1:7" s="17" customFormat="1" ht="42.75" customHeight="1" thickBot="1" x14ac:dyDescent="0.3">
      <c r="A225" s="127" t="s">
        <v>563</v>
      </c>
      <c r="B225" s="156"/>
      <c r="C225" s="157" t="s">
        <v>832</v>
      </c>
      <c r="D225" s="158"/>
      <c r="E225" s="158"/>
      <c r="F225" s="159"/>
      <c r="G225" s="10" t="s">
        <v>149</v>
      </c>
    </row>
    <row r="226" spans="1:7" s="17" customFormat="1" ht="42.75" customHeight="1" thickBot="1" x14ac:dyDescent="0.3">
      <c r="A226" s="157" t="s">
        <v>833</v>
      </c>
      <c r="B226" s="158"/>
      <c r="C226" s="158"/>
      <c r="D226" s="158"/>
      <c r="E226" s="158"/>
      <c r="F226" s="158"/>
      <c r="G226" s="159"/>
    </row>
    <row r="227" spans="1:7" s="17" customFormat="1" ht="12.75" x14ac:dyDescent="0.25">
      <c r="A227" s="160" t="s">
        <v>692</v>
      </c>
      <c r="B227" s="161"/>
      <c r="C227" s="18" t="s">
        <v>693</v>
      </c>
      <c r="D227" s="19" t="s">
        <v>694</v>
      </c>
      <c r="E227" s="19" t="s">
        <v>695</v>
      </c>
      <c r="F227" s="21"/>
      <c r="G227" s="22"/>
    </row>
    <row r="228" spans="1:7" s="17" customFormat="1" ht="25.5" x14ac:dyDescent="0.25">
      <c r="A228" s="146">
        <v>6158</v>
      </c>
      <c r="B228" s="147"/>
      <c r="C228" s="23" t="s">
        <v>834</v>
      </c>
      <c r="D228" s="24" t="s">
        <v>149</v>
      </c>
      <c r="E228" s="50">
        <v>1</v>
      </c>
      <c r="F228" s="26"/>
      <c r="G228" s="27"/>
    </row>
    <row r="229" spans="1:7" s="17" customFormat="1" ht="12.75" x14ac:dyDescent="0.25">
      <c r="A229" s="148">
        <v>6146</v>
      </c>
      <c r="B229" s="149"/>
      <c r="C229" s="28" t="s">
        <v>835</v>
      </c>
      <c r="D229" s="24" t="s">
        <v>149</v>
      </c>
      <c r="E229" s="47">
        <v>1</v>
      </c>
      <c r="F229" s="31"/>
      <c r="G229" s="27"/>
    </row>
    <row r="230" spans="1:7" s="17" customFormat="1" ht="25.5" x14ac:dyDescent="0.25">
      <c r="A230" s="148">
        <v>6141</v>
      </c>
      <c r="B230" s="149"/>
      <c r="C230" s="28" t="s">
        <v>836</v>
      </c>
      <c r="D230" s="24" t="s">
        <v>149</v>
      </c>
      <c r="E230" s="47">
        <v>1</v>
      </c>
      <c r="F230" s="31"/>
      <c r="G230" s="27"/>
    </row>
    <row r="231" spans="1:7" s="17" customFormat="1" ht="25.5" x14ac:dyDescent="0.25">
      <c r="A231" s="146">
        <v>36521</v>
      </c>
      <c r="B231" s="147"/>
      <c r="C231" s="23" t="s">
        <v>837</v>
      </c>
      <c r="D231" s="24" t="s">
        <v>149</v>
      </c>
      <c r="E231" s="50">
        <v>1</v>
      </c>
      <c r="F231" s="26"/>
      <c r="G231" s="27"/>
    </row>
    <row r="232" spans="1:7" s="17" customFormat="1" ht="25.5" x14ac:dyDescent="0.25">
      <c r="A232" s="148">
        <v>13415</v>
      </c>
      <c r="B232" s="149"/>
      <c r="C232" s="28" t="s">
        <v>838</v>
      </c>
      <c r="D232" s="24" t="s">
        <v>149</v>
      </c>
      <c r="E232" s="47">
        <v>1</v>
      </c>
      <c r="F232" s="31"/>
      <c r="G232" s="27"/>
    </row>
    <row r="233" spans="1:7" s="17" customFormat="1" ht="13.5" thickBot="1" x14ac:dyDescent="0.3">
      <c r="A233" s="150"/>
      <c r="B233" s="151"/>
      <c r="C233" s="151"/>
      <c r="D233" s="151"/>
      <c r="E233" s="151"/>
      <c r="F233" s="152"/>
      <c r="G233" s="32"/>
    </row>
    <row r="234" spans="1:7" s="17" customFormat="1" ht="13.5" thickBot="1" x14ac:dyDescent="0.3">
      <c r="A234" s="43"/>
      <c r="B234" s="43"/>
      <c r="C234" s="43"/>
      <c r="D234" s="43"/>
      <c r="E234" s="43"/>
      <c r="F234" s="43"/>
      <c r="G234" s="44"/>
    </row>
    <row r="235" spans="1:7" s="17" customFormat="1" ht="13.5" thickBot="1" x14ac:dyDescent="0.3">
      <c r="A235" s="166" t="s">
        <v>569</v>
      </c>
      <c r="B235" s="167"/>
      <c r="C235" s="157" t="s">
        <v>839</v>
      </c>
      <c r="D235" s="158"/>
      <c r="E235" s="158"/>
      <c r="F235" s="159"/>
      <c r="G235" s="10" t="s">
        <v>149</v>
      </c>
    </row>
    <row r="236" spans="1:7" s="17" customFormat="1" ht="13.5" thickBot="1" x14ac:dyDescent="0.3">
      <c r="A236" s="157" t="s">
        <v>840</v>
      </c>
      <c r="B236" s="158"/>
      <c r="C236" s="158"/>
      <c r="D236" s="158"/>
      <c r="E236" s="158"/>
      <c r="F236" s="158"/>
      <c r="G236" s="159"/>
    </row>
    <row r="237" spans="1:7" s="17" customFormat="1" ht="12.75" x14ac:dyDescent="0.25">
      <c r="A237" s="168" t="s">
        <v>692</v>
      </c>
      <c r="B237" s="169"/>
      <c r="C237" s="18" t="s">
        <v>693</v>
      </c>
      <c r="D237" s="18" t="s">
        <v>694</v>
      </c>
      <c r="E237" s="33" t="s">
        <v>695</v>
      </c>
      <c r="F237" s="34"/>
      <c r="G237" s="35"/>
    </row>
    <row r="238" spans="1:7" s="17" customFormat="1" ht="38.25" x14ac:dyDescent="0.25">
      <c r="A238" s="191">
        <v>4351</v>
      </c>
      <c r="B238" s="192"/>
      <c r="C238" s="28" t="s">
        <v>841</v>
      </c>
      <c r="D238" s="36" t="s">
        <v>149</v>
      </c>
      <c r="E238" s="37">
        <v>6</v>
      </c>
      <c r="F238" s="38"/>
      <c r="G238" s="39"/>
    </row>
    <row r="239" spans="1:7" s="17" customFormat="1" ht="25.5" x14ac:dyDescent="0.25">
      <c r="A239" s="191">
        <v>88267</v>
      </c>
      <c r="B239" s="192"/>
      <c r="C239" s="28" t="s">
        <v>804</v>
      </c>
      <c r="D239" s="36" t="s">
        <v>13</v>
      </c>
      <c r="E239" s="37">
        <v>0.94850000000000001</v>
      </c>
      <c r="F239" s="38"/>
      <c r="G239" s="39"/>
    </row>
    <row r="240" spans="1:7" s="17" customFormat="1" ht="12.75" x14ac:dyDescent="0.25">
      <c r="A240" s="191">
        <v>88316</v>
      </c>
      <c r="B240" s="192"/>
      <c r="C240" s="28" t="s">
        <v>703</v>
      </c>
      <c r="D240" s="36" t="s">
        <v>13</v>
      </c>
      <c r="E240" s="37">
        <v>0.29880000000000001</v>
      </c>
      <c r="F240" s="38"/>
      <c r="G240" s="39"/>
    </row>
    <row r="241" spans="1:12" s="17" customFormat="1" ht="12.75" x14ac:dyDescent="0.25">
      <c r="A241" s="191" t="s">
        <v>729</v>
      </c>
      <c r="B241" s="192"/>
      <c r="C241" s="28" t="s">
        <v>842</v>
      </c>
      <c r="D241" s="36" t="s">
        <v>149</v>
      </c>
      <c r="E241" s="37">
        <v>1</v>
      </c>
      <c r="F241" s="38"/>
      <c r="G241" s="39"/>
    </row>
    <row r="242" spans="1:12" s="17" customFormat="1" ht="13.5" thickBot="1" x14ac:dyDescent="0.3">
      <c r="A242" s="163"/>
      <c r="B242" s="164"/>
      <c r="C242" s="164"/>
      <c r="D242" s="164"/>
      <c r="E242" s="164"/>
      <c r="F242" s="165"/>
      <c r="G242" s="40"/>
    </row>
    <row r="243" spans="1:12" s="17" customFormat="1" ht="13.5" thickBot="1" x14ac:dyDescent="0.3">
      <c r="A243" s="177" t="s">
        <v>843</v>
      </c>
      <c r="B243" s="178"/>
      <c r="C243" s="178"/>
      <c r="D243" s="178"/>
      <c r="E243" s="178"/>
      <c r="F243" s="178"/>
      <c r="G243" s="179"/>
    </row>
    <row r="244" spans="1:12" s="17" customFormat="1" ht="12.75" x14ac:dyDescent="0.25">
      <c r="A244" s="168" t="s">
        <v>735</v>
      </c>
      <c r="B244" s="169"/>
      <c r="C244" s="18" t="s">
        <v>736</v>
      </c>
      <c r="D244" s="180" t="s">
        <v>737</v>
      </c>
      <c r="E244" s="181"/>
      <c r="F244" s="34" t="s">
        <v>738</v>
      </c>
      <c r="G244" s="35" t="s">
        <v>739</v>
      </c>
    </row>
    <row r="245" spans="1:12" s="17" customFormat="1" ht="15" x14ac:dyDescent="0.25">
      <c r="A245" s="174">
        <v>44353</v>
      </c>
      <c r="B245" s="171"/>
      <c r="C245" s="23" t="s">
        <v>745</v>
      </c>
      <c r="D245" s="182" t="s">
        <v>746</v>
      </c>
      <c r="E245" s="173"/>
      <c r="F245" s="31" t="s">
        <v>747</v>
      </c>
      <c r="G245" s="39">
        <f>73.94+34.44</f>
        <v>108.38</v>
      </c>
      <c r="I245" s="17" t="s">
        <v>748</v>
      </c>
      <c r="L245" s="45" t="s">
        <v>758</v>
      </c>
    </row>
    <row r="246" spans="1:12" s="17" customFormat="1" ht="15" x14ac:dyDescent="0.25">
      <c r="A246" s="174">
        <v>44353</v>
      </c>
      <c r="B246" s="171"/>
      <c r="C246" s="23" t="s">
        <v>759</v>
      </c>
      <c r="D246" s="182" t="s">
        <v>760</v>
      </c>
      <c r="E246" s="173"/>
      <c r="F246" s="31" t="s">
        <v>761</v>
      </c>
      <c r="G246" s="39">
        <f>89.8+33.08</f>
        <v>122.88</v>
      </c>
      <c r="I246" s="17" t="s">
        <v>844</v>
      </c>
      <c r="L246" s="45" t="s">
        <v>763</v>
      </c>
    </row>
    <row r="247" spans="1:12" s="17" customFormat="1" ht="15" x14ac:dyDescent="0.25">
      <c r="A247" s="174">
        <v>44353</v>
      </c>
      <c r="B247" s="171"/>
      <c r="C247" s="28" t="s">
        <v>750</v>
      </c>
      <c r="D247" s="175" t="s">
        <v>751</v>
      </c>
      <c r="E247" s="176"/>
      <c r="F247" s="31" t="s">
        <v>752</v>
      </c>
      <c r="G247" s="39">
        <f>194.02+65.6</f>
        <v>259.62</v>
      </c>
      <c r="I247" s="17" t="s">
        <v>845</v>
      </c>
      <c r="L247" s="45" t="s">
        <v>764</v>
      </c>
    </row>
    <row r="248" spans="1:12" s="17" customFormat="1" ht="13.5" thickBot="1" x14ac:dyDescent="0.3">
      <c r="A248" s="163" t="s">
        <v>755</v>
      </c>
      <c r="B248" s="164"/>
      <c r="C248" s="164"/>
      <c r="D248" s="164"/>
      <c r="E248" s="164"/>
      <c r="F248" s="165"/>
      <c r="G248" s="40">
        <f>MEDIAN(G245:G247)</f>
        <v>122.88</v>
      </c>
    </row>
    <row r="249" spans="1:12" s="17" customFormat="1" ht="13.5" thickBot="1" x14ac:dyDescent="0.3">
      <c r="A249" s="43"/>
      <c r="B249" s="43"/>
      <c r="C249" s="43"/>
      <c r="D249" s="43"/>
      <c r="E249" s="43"/>
      <c r="F249" s="43"/>
      <c r="G249" s="44"/>
    </row>
    <row r="250" spans="1:12" s="17" customFormat="1" ht="13.5" customHeight="1" thickBot="1" x14ac:dyDescent="0.3">
      <c r="A250" s="127" t="s">
        <v>579</v>
      </c>
      <c r="B250" s="156"/>
      <c r="C250" s="157" t="s">
        <v>578</v>
      </c>
      <c r="D250" s="158"/>
      <c r="E250" s="158"/>
      <c r="F250" s="159"/>
      <c r="G250" s="10" t="s">
        <v>149</v>
      </c>
    </row>
    <row r="251" spans="1:12" s="17" customFormat="1" ht="13.5" thickBot="1" x14ac:dyDescent="0.3">
      <c r="A251" s="157" t="s">
        <v>846</v>
      </c>
      <c r="B251" s="158"/>
      <c r="C251" s="158"/>
      <c r="D251" s="158"/>
      <c r="E251" s="158"/>
      <c r="F251" s="158"/>
      <c r="G251" s="159"/>
    </row>
    <row r="252" spans="1:12" s="17" customFormat="1" ht="12.75" x14ac:dyDescent="0.25">
      <c r="A252" s="168" t="s">
        <v>692</v>
      </c>
      <c r="B252" s="169"/>
      <c r="C252" s="18" t="s">
        <v>693</v>
      </c>
      <c r="D252" s="18" t="s">
        <v>694</v>
      </c>
      <c r="E252" s="18" t="s">
        <v>695</v>
      </c>
      <c r="F252" s="34"/>
      <c r="G252" s="35"/>
    </row>
    <row r="253" spans="1:12" s="17" customFormat="1" ht="25.5" x14ac:dyDescent="0.25">
      <c r="A253" s="170">
        <v>88267</v>
      </c>
      <c r="B253" s="171"/>
      <c r="C253" s="23" t="s">
        <v>804</v>
      </c>
      <c r="D253" s="36" t="s">
        <v>13</v>
      </c>
      <c r="E253" s="46">
        <v>0.1</v>
      </c>
      <c r="F253" s="52"/>
      <c r="G253" s="39"/>
    </row>
    <row r="254" spans="1:12" s="17" customFormat="1" ht="25.5" x14ac:dyDescent="0.25">
      <c r="A254" s="191">
        <v>88248</v>
      </c>
      <c r="B254" s="192"/>
      <c r="C254" s="28" t="s">
        <v>805</v>
      </c>
      <c r="D254" s="24" t="s">
        <v>13</v>
      </c>
      <c r="E254" s="50">
        <v>0.1</v>
      </c>
      <c r="F254" s="38"/>
      <c r="G254" s="39"/>
    </row>
    <row r="255" spans="1:12" s="17" customFormat="1" ht="12.75" x14ac:dyDescent="0.25">
      <c r="A255" s="148" t="s">
        <v>729</v>
      </c>
      <c r="B255" s="149"/>
      <c r="C255" s="28" t="s">
        <v>847</v>
      </c>
      <c r="D255" s="29" t="s">
        <v>149</v>
      </c>
      <c r="E255" s="47">
        <v>1</v>
      </c>
      <c r="F255" s="31"/>
      <c r="G255" s="39"/>
    </row>
    <row r="256" spans="1:12" s="17" customFormat="1" ht="13.5" thickBot="1" x14ac:dyDescent="0.3">
      <c r="A256" s="163"/>
      <c r="B256" s="164"/>
      <c r="C256" s="164"/>
      <c r="D256" s="164"/>
      <c r="E256" s="164"/>
      <c r="F256" s="165"/>
      <c r="G256" s="40"/>
    </row>
    <row r="257" spans="1:7" s="17" customFormat="1" ht="13.5" thickBot="1" x14ac:dyDescent="0.3">
      <c r="A257" s="162"/>
      <c r="B257" s="162"/>
      <c r="C257" s="162"/>
      <c r="D257" s="162"/>
      <c r="E257" s="162"/>
      <c r="F257" s="162"/>
      <c r="G257" s="162"/>
    </row>
    <row r="258" spans="1:7" s="17" customFormat="1" ht="13.5" thickBot="1" x14ac:dyDescent="0.3">
      <c r="A258" s="177" t="s">
        <v>848</v>
      </c>
      <c r="B258" s="178"/>
      <c r="C258" s="178"/>
      <c r="D258" s="178"/>
      <c r="E258" s="178"/>
      <c r="F258" s="178"/>
      <c r="G258" s="179"/>
    </row>
    <row r="259" spans="1:7" s="17" customFormat="1" ht="12.75" x14ac:dyDescent="0.25">
      <c r="A259" s="168" t="s">
        <v>735</v>
      </c>
      <c r="B259" s="169"/>
      <c r="C259" s="18" t="s">
        <v>736</v>
      </c>
      <c r="D259" s="180" t="s">
        <v>737</v>
      </c>
      <c r="E259" s="181"/>
      <c r="F259" s="34" t="s">
        <v>738</v>
      </c>
      <c r="G259" s="35" t="s">
        <v>739</v>
      </c>
    </row>
    <row r="260" spans="1:7" s="17" customFormat="1" ht="12.75" x14ac:dyDescent="0.25">
      <c r="A260" s="174">
        <v>44354</v>
      </c>
      <c r="B260" s="171"/>
      <c r="C260" s="28" t="s">
        <v>849</v>
      </c>
      <c r="D260" s="204" t="s">
        <v>850</v>
      </c>
      <c r="E260" s="171"/>
      <c r="F260" s="31" t="s">
        <v>851</v>
      </c>
      <c r="G260" s="39">
        <v>1.0900000000000001</v>
      </c>
    </row>
    <row r="261" spans="1:7" s="17" customFormat="1" ht="12.75" x14ac:dyDescent="0.25">
      <c r="A261" s="174">
        <v>44354</v>
      </c>
      <c r="B261" s="171"/>
      <c r="C261" s="23" t="s">
        <v>852</v>
      </c>
      <c r="D261" s="182" t="s">
        <v>853</v>
      </c>
      <c r="E261" s="173"/>
      <c r="F261" s="31" t="s">
        <v>854</v>
      </c>
      <c r="G261" s="39">
        <v>1.2</v>
      </c>
    </row>
    <row r="262" spans="1:7" s="17" customFormat="1" ht="12.75" x14ac:dyDescent="0.25">
      <c r="A262" s="174">
        <v>44354</v>
      </c>
      <c r="B262" s="171"/>
      <c r="C262" s="28" t="s">
        <v>855</v>
      </c>
      <c r="D262" s="182" t="s">
        <v>856</v>
      </c>
      <c r="E262" s="173"/>
      <c r="F262" s="31" t="s">
        <v>857</v>
      </c>
      <c r="G262" s="39">
        <v>1.81</v>
      </c>
    </row>
    <row r="263" spans="1:7" s="17" customFormat="1" ht="13.5" thickBot="1" x14ac:dyDescent="0.3">
      <c r="A263" s="163" t="s">
        <v>755</v>
      </c>
      <c r="B263" s="164"/>
      <c r="C263" s="164"/>
      <c r="D263" s="164"/>
      <c r="E263" s="164"/>
      <c r="F263" s="165"/>
      <c r="G263" s="40">
        <f>MEDIAN(G260:G262)</f>
        <v>1.2</v>
      </c>
    </row>
    <row r="264" spans="1:7" s="17" customFormat="1" ht="13.5" thickBot="1" x14ac:dyDescent="0.3">
      <c r="A264" s="43"/>
      <c r="B264" s="43"/>
      <c r="C264" s="43"/>
      <c r="D264" s="43"/>
      <c r="E264" s="43"/>
      <c r="F264" s="43"/>
      <c r="G264" s="44"/>
    </row>
    <row r="265" spans="1:7" s="17" customFormat="1" ht="13.5" customHeight="1" thickBot="1" x14ac:dyDescent="0.3">
      <c r="A265" s="127" t="s">
        <v>582</v>
      </c>
      <c r="B265" s="156"/>
      <c r="C265" s="157" t="s">
        <v>581</v>
      </c>
      <c r="D265" s="158"/>
      <c r="E265" s="158"/>
      <c r="F265" s="159"/>
      <c r="G265" s="10" t="s">
        <v>149</v>
      </c>
    </row>
    <row r="266" spans="1:7" s="17" customFormat="1" ht="13.5" thickBot="1" x14ac:dyDescent="0.3">
      <c r="A266" s="157" t="s">
        <v>858</v>
      </c>
      <c r="B266" s="158"/>
      <c r="C266" s="158"/>
      <c r="D266" s="158"/>
      <c r="E266" s="158"/>
      <c r="F266" s="158"/>
      <c r="G266" s="159"/>
    </row>
    <row r="267" spans="1:7" s="17" customFormat="1" ht="12.75" x14ac:dyDescent="0.25">
      <c r="A267" s="168" t="s">
        <v>692</v>
      </c>
      <c r="B267" s="169"/>
      <c r="C267" s="18" t="s">
        <v>693</v>
      </c>
      <c r="D267" s="18" t="s">
        <v>694</v>
      </c>
      <c r="E267" s="18" t="s">
        <v>695</v>
      </c>
      <c r="F267" s="34"/>
      <c r="G267" s="35"/>
    </row>
    <row r="268" spans="1:7" s="17" customFormat="1" ht="12.75" x14ac:dyDescent="0.25">
      <c r="A268" s="146">
        <v>88264</v>
      </c>
      <c r="B268" s="147"/>
      <c r="C268" s="23" t="s">
        <v>797</v>
      </c>
      <c r="D268" s="24" t="s">
        <v>13</v>
      </c>
      <c r="E268" s="50">
        <v>0.1</v>
      </c>
      <c r="F268" s="31"/>
      <c r="G268" s="39"/>
    </row>
    <row r="269" spans="1:7" s="17" customFormat="1" ht="25.5" x14ac:dyDescent="0.25">
      <c r="A269" s="191">
        <v>88247</v>
      </c>
      <c r="B269" s="192"/>
      <c r="C269" s="28" t="s">
        <v>798</v>
      </c>
      <c r="D269" s="24" t="s">
        <v>13</v>
      </c>
      <c r="E269" s="50">
        <v>0.1</v>
      </c>
      <c r="F269" s="38"/>
      <c r="G269" s="39"/>
    </row>
    <row r="270" spans="1:7" s="17" customFormat="1" ht="12.75" x14ac:dyDescent="0.25">
      <c r="A270" s="148" t="s">
        <v>729</v>
      </c>
      <c r="B270" s="149"/>
      <c r="C270" s="28" t="s">
        <v>859</v>
      </c>
      <c r="D270" s="29" t="s">
        <v>149</v>
      </c>
      <c r="E270" s="47">
        <v>1</v>
      </c>
      <c r="F270" s="31"/>
      <c r="G270" s="39"/>
    </row>
    <row r="271" spans="1:7" s="17" customFormat="1" ht="13.5" thickBot="1" x14ac:dyDescent="0.3">
      <c r="A271" s="163"/>
      <c r="B271" s="164"/>
      <c r="C271" s="164"/>
      <c r="D271" s="164"/>
      <c r="E271" s="164"/>
      <c r="F271" s="165"/>
      <c r="G271" s="40"/>
    </row>
    <row r="272" spans="1:7" s="17" customFormat="1" ht="13.5" thickBot="1" x14ac:dyDescent="0.3">
      <c r="A272" s="162"/>
      <c r="B272" s="162"/>
      <c r="C272" s="162"/>
      <c r="D272" s="162"/>
      <c r="E272" s="162"/>
      <c r="F272" s="162"/>
      <c r="G272" s="162"/>
    </row>
    <row r="273" spans="1:7" s="17" customFormat="1" ht="13.5" thickBot="1" x14ac:dyDescent="0.3">
      <c r="A273" s="177" t="s">
        <v>860</v>
      </c>
      <c r="B273" s="178"/>
      <c r="C273" s="178"/>
      <c r="D273" s="178"/>
      <c r="E273" s="178"/>
      <c r="F273" s="178"/>
      <c r="G273" s="179"/>
    </row>
    <row r="274" spans="1:7" s="17" customFormat="1" ht="12.75" x14ac:dyDescent="0.25">
      <c r="A274" s="168" t="s">
        <v>735</v>
      </c>
      <c r="B274" s="169"/>
      <c r="C274" s="18" t="s">
        <v>736</v>
      </c>
      <c r="D274" s="180" t="s">
        <v>737</v>
      </c>
      <c r="E274" s="181"/>
      <c r="F274" s="34" t="s">
        <v>738</v>
      </c>
      <c r="G274" s="35" t="s">
        <v>739</v>
      </c>
    </row>
    <row r="275" spans="1:7" s="17" customFormat="1" ht="12.75" x14ac:dyDescent="0.25">
      <c r="A275" s="174">
        <v>44354</v>
      </c>
      <c r="B275" s="171"/>
      <c r="C275" s="28" t="s">
        <v>849</v>
      </c>
      <c r="D275" s="204" t="s">
        <v>850</v>
      </c>
      <c r="E275" s="171"/>
      <c r="F275" s="31" t="s">
        <v>851</v>
      </c>
      <c r="G275" s="39">
        <v>0.9</v>
      </c>
    </row>
    <row r="276" spans="1:7" s="17" customFormat="1" ht="12.75" x14ac:dyDescent="0.25">
      <c r="A276" s="174">
        <v>44354</v>
      </c>
      <c r="B276" s="171"/>
      <c r="C276" s="23" t="s">
        <v>852</v>
      </c>
      <c r="D276" s="182" t="s">
        <v>853</v>
      </c>
      <c r="E276" s="173"/>
      <c r="F276" s="31" t="s">
        <v>854</v>
      </c>
      <c r="G276" s="39">
        <v>0.69</v>
      </c>
    </row>
    <row r="277" spans="1:7" s="17" customFormat="1" ht="12.75" x14ac:dyDescent="0.25">
      <c r="A277" s="174">
        <v>44354</v>
      </c>
      <c r="B277" s="171"/>
      <c r="C277" s="28" t="s">
        <v>855</v>
      </c>
      <c r="D277" s="182" t="s">
        <v>856</v>
      </c>
      <c r="E277" s="173"/>
      <c r="F277" s="31" t="s">
        <v>857</v>
      </c>
      <c r="G277" s="39">
        <v>0.3548</v>
      </c>
    </row>
    <row r="278" spans="1:7" s="17" customFormat="1" ht="13.5" thickBot="1" x14ac:dyDescent="0.3">
      <c r="A278" s="163" t="s">
        <v>755</v>
      </c>
      <c r="B278" s="164"/>
      <c r="C278" s="164"/>
      <c r="D278" s="164"/>
      <c r="E278" s="164"/>
      <c r="F278" s="165"/>
      <c r="G278" s="40">
        <f>MEDIAN(G275:G277)</f>
        <v>0.69</v>
      </c>
    </row>
    <row r="279" spans="1:7" s="17" customFormat="1" ht="13.5" thickBot="1" x14ac:dyDescent="0.3">
      <c r="A279" s="43"/>
      <c r="B279" s="43"/>
      <c r="C279" s="43"/>
      <c r="D279" s="43"/>
      <c r="E279" s="43"/>
      <c r="F279" s="43"/>
      <c r="G279" s="44"/>
    </row>
    <row r="280" spans="1:7" s="17" customFormat="1" ht="13.5" customHeight="1" thickBot="1" x14ac:dyDescent="0.3">
      <c r="A280" s="127" t="s">
        <v>585</v>
      </c>
      <c r="B280" s="156"/>
      <c r="C280" s="157" t="s">
        <v>584</v>
      </c>
      <c r="D280" s="158"/>
      <c r="E280" s="158"/>
      <c r="F280" s="159"/>
      <c r="G280" s="10" t="s">
        <v>114</v>
      </c>
    </row>
    <row r="281" spans="1:7" s="17" customFormat="1" ht="13.5" thickBot="1" x14ac:dyDescent="0.3">
      <c r="A281" s="157" t="s">
        <v>861</v>
      </c>
      <c r="B281" s="158"/>
      <c r="C281" s="158"/>
      <c r="D281" s="158"/>
      <c r="E281" s="158"/>
      <c r="F281" s="158"/>
      <c r="G281" s="159"/>
    </row>
    <row r="282" spans="1:7" s="17" customFormat="1" ht="12.75" x14ac:dyDescent="0.25">
      <c r="A282" s="168" t="s">
        <v>692</v>
      </c>
      <c r="B282" s="169"/>
      <c r="C282" s="18" t="s">
        <v>693</v>
      </c>
      <c r="D282" s="18" t="s">
        <v>694</v>
      </c>
      <c r="E282" s="18" t="s">
        <v>695</v>
      </c>
      <c r="F282" s="34"/>
      <c r="G282" s="35"/>
    </row>
    <row r="283" spans="1:7" s="17" customFormat="1" ht="12.75" x14ac:dyDescent="0.25">
      <c r="A283" s="146">
        <v>88264</v>
      </c>
      <c r="B283" s="147"/>
      <c r="C283" s="23" t="s">
        <v>797</v>
      </c>
      <c r="D283" s="24" t="s">
        <v>13</v>
      </c>
      <c r="E283" s="50">
        <v>0.18</v>
      </c>
      <c r="F283" s="31"/>
      <c r="G283" s="39"/>
    </row>
    <row r="284" spans="1:7" s="17" customFormat="1" ht="12.75" x14ac:dyDescent="0.25">
      <c r="A284" s="148" t="s">
        <v>729</v>
      </c>
      <c r="B284" s="149"/>
      <c r="C284" s="28" t="s">
        <v>862</v>
      </c>
      <c r="D284" s="29" t="s">
        <v>114</v>
      </c>
      <c r="E284" s="47">
        <v>1</v>
      </c>
      <c r="F284" s="31"/>
      <c r="G284" s="39"/>
    </row>
    <row r="285" spans="1:7" s="17" customFormat="1" ht="13.5" thickBot="1" x14ac:dyDescent="0.3">
      <c r="A285" s="163"/>
      <c r="B285" s="164"/>
      <c r="C285" s="164"/>
      <c r="D285" s="164"/>
      <c r="E285" s="164"/>
      <c r="F285" s="165"/>
      <c r="G285" s="40"/>
    </row>
    <row r="286" spans="1:7" s="17" customFormat="1" ht="13.5" thickBot="1" x14ac:dyDescent="0.3">
      <c r="A286" s="162"/>
      <c r="B286" s="162"/>
      <c r="C286" s="162"/>
      <c r="D286" s="162"/>
      <c r="E286" s="162"/>
      <c r="F286" s="162"/>
      <c r="G286" s="162"/>
    </row>
    <row r="287" spans="1:7" s="17" customFormat="1" ht="13.5" thickBot="1" x14ac:dyDescent="0.3">
      <c r="A287" s="177" t="s">
        <v>863</v>
      </c>
      <c r="B287" s="178"/>
      <c r="C287" s="178"/>
      <c r="D287" s="178"/>
      <c r="E287" s="178"/>
      <c r="F287" s="178"/>
      <c r="G287" s="179"/>
    </row>
    <row r="288" spans="1:7" s="17" customFormat="1" ht="12.75" x14ac:dyDescent="0.25">
      <c r="A288" s="168" t="s">
        <v>735</v>
      </c>
      <c r="B288" s="169"/>
      <c r="C288" s="18" t="s">
        <v>736</v>
      </c>
      <c r="D288" s="180" t="s">
        <v>737</v>
      </c>
      <c r="E288" s="181"/>
      <c r="F288" s="34" t="s">
        <v>738</v>
      </c>
      <c r="G288" s="35" t="s">
        <v>739</v>
      </c>
    </row>
    <row r="289" spans="1:9" s="17" customFormat="1" ht="12.75" x14ac:dyDescent="0.25">
      <c r="A289" s="174">
        <v>44354</v>
      </c>
      <c r="B289" s="171"/>
      <c r="C289" s="28" t="s">
        <v>849</v>
      </c>
      <c r="D289" s="204" t="s">
        <v>850</v>
      </c>
      <c r="E289" s="171"/>
      <c r="F289" s="31" t="s">
        <v>851</v>
      </c>
      <c r="G289" s="39">
        <v>11.17</v>
      </c>
    </row>
    <row r="290" spans="1:9" s="17" customFormat="1" ht="12.75" x14ac:dyDescent="0.25">
      <c r="A290" s="174">
        <v>44354</v>
      </c>
      <c r="B290" s="171"/>
      <c r="C290" s="23" t="s">
        <v>852</v>
      </c>
      <c r="D290" s="182" t="s">
        <v>853</v>
      </c>
      <c r="E290" s="173"/>
      <c r="F290" s="31" t="s">
        <v>854</v>
      </c>
      <c r="G290" s="39">
        <v>10</v>
      </c>
    </row>
    <row r="291" spans="1:9" s="17" customFormat="1" ht="12.75" x14ac:dyDescent="0.25">
      <c r="A291" s="174">
        <v>44354</v>
      </c>
      <c r="B291" s="171"/>
      <c r="C291" s="28" t="s">
        <v>855</v>
      </c>
      <c r="D291" s="182" t="s">
        <v>856</v>
      </c>
      <c r="E291" s="173"/>
      <c r="F291" s="31" t="s">
        <v>857</v>
      </c>
      <c r="G291" s="39">
        <v>11.35</v>
      </c>
    </row>
    <row r="292" spans="1:9" s="17" customFormat="1" ht="13.5" thickBot="1" x14ac:dyDescent="0.3">
      <c r="A292" s="163" t="s">
        <v>755</v>
      </c>
      <c r="B292" s="164"/>
      <c r="C292" s="164"/>
      <c r="D292" s="164"/>
      <c r="E292" s="164"/>
      <c r="F292" s="165"/>
      <c r="G292" s="40">
        <f>MEDIAN(G289:G291)</f>
        <v>11.17</v>
      </c>
    </row>
    <row r="293" spans="1:9" s="17" customFormat="1" ht="13.5" thickBot="1" x14ac:dyDescent="0.3">
      <c r="A293" s="43"/>
      <c r="B293" s="43"/>
      <c r="C293" s="43"/>
      <c r="D293" s="43"/>
      <c r="E293" s="43"/>
      <c r="F293" s="43"/>
      <c r="G293" s="44"/>
    </row>
    <row r="294" spans="1:9" s="17" customFormat="1" ht="13.5" customHeight="1" thickBot="1" x14ac:dyDescent="0.3">
      <c r="A294" s="127" t="s">
        <v>588</v>
      </c>
      <c r="B294" s="156"/>
      <c r="C294" s="157" t="s">
        <v>587</v>
      </c>
      <c r="D294" s="158"/>
      <c r="E294" s="158"/>
      <c r="F294" s="159"/>
      <c r="G294" s="10" t="s">
        <v>149</v>
      </c>
    </row>
    <row r="295" spans="1:9" s="17" customFormat="1" ht="13.5" thickBot="1" x14ac:dyDescent="0.3">
      <c r="A295" s="157" t="s">
        <v>864</v>
      </c>
      <c r="B295" s="158"/>
      <c r="C295" s="158"/>
      <c r="D295" s="158"/>
      <c r="E295" s="158"/>
      <c r="F295" s="158"/>
      <c r="G295" s="159"/>
    </row>
    <row r="296" spans="1:9" s="17" customFormat="1" ht="12.75" x14ac:dyDescent="0.25">
      <c r="A296" s="168" t="s">
        <v>692</v>
      </c>
      <c r="B296" s="169"/>
      <c r="C296" s="18" t="s">
        <v>693</v>
      </c>
      <c r="D296" s="18" t="s">
        <v>694</v>
      </c>
      <c r="E296" s="18" t="s">
        <v>695</v>
      </c>
      <c r="F296" s="34"/>
      <c r="G296" s="35"/>
    </row>
    <row r="297" spans="1:9" s="17" customFormat="1" ht="25.5" x14ac:dyDescent="0.25">
      <c r="A297" s="170">
        <v>88267</v>
      </c>
      <c r="B297" s="171"/>
      <c r="C297" s="28" t="s">
        <v>804</v>
      </c>
      <c r="D297" s="36" t="s">
        <v>13</v>
      </c>
      <c r="E297" s="46">
        <v>0.16209999999999999</v>
      </c>
      <c r="F297" s="31"/>
      <c r="G297" s="39"/>
      <c r="I297" s="17">
        <v>0.16209999999999999</v>
      </c>
    </row>
    <row r="298" spans="1:9" s="17" customFormat="1" ht="25.5" x14ac:dyDescent="0.25">
      <c r="A298" s="146">
        <v>88248</v>
      </c>
      <c r="B298" s="147"/>
      <c r="C298" s="23" t="s">
        <v>805</v>
      </c>
      <c r="D298" s="24" t="s">
        <v>13</v>
      </c>
      <c r="E298" s="50">
        <v>0.22700000000000001</v>
      </c>
      <c r="F298" s="31"/>
      <c r="G298" s="39"/>
      <c r="I298" s="17">
        <v>0.22700000000000001</v>
      </c>
    </row>
    <row r="299" spans="1:9" s="17" customFormat="1" ht="12.75" x14ac:dyDescent="0.25">
      <c r="A299" s="148" t="s">
        <v>729</v>
      </c>
      <c r="B299" s="149"/>
      <c r="C299" s="28" t="s">
        <v>865</v>
      </c>
      <c r="D299" s="29" t="s">
        <v>149</v>
      </c>
      <c r="E299" s="47">
        <v>1</v>
      </c>
      <c r="F299" s="31"/>
      <c r="G299" s="39"/>
    </row>
    <row r="300" spans="1:9" s="17" customFormat="1" ht="13.5" thickBot="1" x14ac:dyDescent="0.3">
      <c r="A300" s="163"/>
      <c r="B300" s="164"/>
      <c r="C300" s="164"/>
      <c r="D300" s="164"/>
      <c r="E300" s="164"/>
      <c r="F300" s="165"/>
      <c r="G300" s="40"/>
    </row>
    <row r="301" spans="1:9" s="17" customFormat="1" ht="13.5" thickBot="1" x14ac:dyDescent="0.3">
      <c r="A301" s="177" t="s">
        <v>866</v>
      </c>
      <c r="B301" s="178"/>
      <c r="C301" s="178"/>
      <c r="D301" s="178"/>
      <c r="E301" s="178"/>
      <c r="F301" s="178"/>
      <c r="G301" s="179"/>
    </row>
    <row r="302" spans="1:9" s="17" customFormat="1" ht="12.75" x14ac:dyDescent="0.25">
      <c r="A302" s="168" t="s">
        <v>735</v>
      </c>
      <c r="B302" s="169"/>
      <c r="C302" s="18" t="s">
        <v>736</v>
      </c>
      <c r="D302" s="180" t="s">
        <v>737</v>
      </c>
      <c r="E302" s="181"/>
      <c r="F302" s="34" t="s">
        <v>738</v>
      </c>
      <c r="G302" s="35" t="s">
        <v>739</v>
      </c>
    </row>
    <row r="303" spans="1:9" s="17" customFormat="1" ht="12.75" x14ac:dyDescent="0.25">
      <c r="A303" s="174">
        <v>44354</v>
      </c>
      <c r="B303" s="171"/>
      <c r="C303" s="28" t="s">
        <v>849</v>
      </c>
      <c r="D303" s="204" t="s">
        <v>850</v>
      </c>
      <c r="E303" s="171"/>
      <c r="F303" s="31" t="s">
        <v>851</v>
      </c>
      <c r="G303" s="39">
        <v>0.2</v>
      </c>
    </row>
    <row r="304" spans="1:9" s="17" customFormat="1" ht="12.75" x14ac:dyDescent="0.25">
      <c r="A304" s="174">
        <v>44354</v>
      </c>
      <c r="B304" s="171"/>
      <c r="C304" s="23" t="s">
        <v>852</v>
      </c>
      <c r="D304" s="182" t="s">
        <v>853</v>
      </c>
      <c r="E304" s="173"/>
      <c r="F304" s="31" t="s">
        <v>854</v>
      </c>
      <c r="G304" s="39">
        <v>0.05</v>
      </c>
    </row>
    <row r="305" spans="1:7" s="17" customFormat="1" ht="12.75" x14ac:dyDescent="0.25">
      <c r="A305" s="174">
        <v>44354</v>
      </c>
      <c r="B305" s="171"/>
      <c r="C305" s="28" t="s">
        <v>855</v>
      </c>
      <c r="D305" s="182" t="s">
        <v>856</v>
      </c>
      <c r="E305" s="173"/>
      <c r="F305" s="31" t="s">
        <v>857</v>
      </c>
      <c r="G305" s="39">
        <v>0.08</v>
      </c>
    </row>
    <row r="306" spans="1:7" s="17" customFormat="1" ht="13.5" thickBot="1" x14ac:dyDescent="0.3">
      <c r="A306" s="163" t="s">
        <v>755</v>
      </c>
      <c r="B306" s="164"/>
      <c r="C306" s="164"/>
      <c r="D306" s="164"/>
      <c r="E306" s="164"/>
      <c r="F306" s="165"/>
      <c r="G306" s="40">
        <f>MEDIAN(G303:G305)</f>
        <v>0.08</v>
      </c>
    </row>
    <row r="307" spans="1:7" s="17" customFormat="1" ht="13.5" thickBot="1" x14ac:dyDescent="0.3">
      <c r="A307" s="205"/>
      <c r="B307" s="205"/>
      <c r="C307" s="205"/>
      <c r="D307" s="205"/>
      <c r="E307" s="205"/>
      <c r="F307" s="205"/>
      <c r="G307" s="205"/>
    </row>
    <row r="308" spans="1:7" s="17" customFormat="1" ht="13.5" thickBot="1" x14ac:dyDescent="0.3">
      <c r="A308" s="166" t="s">
        <v>591</v>
      </c>
      <c r="B308" s="167"/>
      <c r="C308" s="157" t="s">
        <v>590</v>
      </c>
      <c r="D308" s="158"/>
      <c r="E308" s="158"/>
      <c r="F308" s="159"/>
      <c r="G308" s="10" t="s">
        <v>149</v>
      </c>
    </row>
    <row r="309" spans="1:7" s="17" customFormat="1" ht="13.5" thickBot="1" x14ac:dyDescent="0.3">
      <c r="A309" s="157" t="s">
        <v>864</v>
      </c>
      <c r="B309" s="158"/>
      <c r="C309" s="158"/>
      <c r="D309" s="158"/>
      <c r="E309" s="158"/>
      <c r="F309" s="158"/>
      <c r="G309" s="159"/>
    </row>
    <row r="310" spans="1:7" s="17" customFormat="1" ht="12.75" x14ac:dyDescent="0.25">
      <c r="A310" s="168" t="s">
        <v>692</v>
      </c>
      <c r="B310" s="169"/>
      <c r="C310" s="18" t="s">
        <v>693</v>
      </c>
      <c r="D310" s="18" t="s">
        <v>694</v>
      </c>
      <c r="E310" s="18" t="s">
        <v>695</v>
      </c>
      <c r="F310" s="34"/>
      <c r="G310" s="35"/>
    </row>
    <row r="311" spans="1:7" s="17" customFormat="1" ht="25.5" x14ac:dyDescent="0.25">
      <c r="A311" s="170">
        <v>88267</v>
      </c>
      <c r="B311" s="171"/>
      <c r="C311" s="28" t="s">
        <v>804</v>
      </c>
      <c r="D311" s="36" t="s">
        <v>13</v>
      </c>
      <c r="E311" s="46">
        <v>0.16209999999999999</v>
      </c>
      <c r="F311" s="31"/>
      <c r="G311" s="39"/>
    </row>
    <row r="312" spans="1:7" s="17" customFormat="1" ht="25.5" x14ac:dyDescent="0.25">
      <c r="A312" s="146">
        <v>88248</v>
      </c>
      <c r="B312" s="147"/>
      <c r="C312" s="23" t="s">
        <v>805</v>
      </c>
      <c r="D312" s="24" t="s">
        <v>13</v>
      </c>
      <c r="E312" s="50">
        <v>0.22700000000000001</v>
      </c>
      <c r="F312" s="31"/>
      <c r="G312" s="39"/>
    </row>
    <row r="313" spans="1:7" s="17" customFormat="1" ht="12.75" x14ac:dyDescent="0.25">
      <c r="A313" s="148" t="s">
        <v>729</v>
      </c>
      <c r="B313" s="149"/>
      <c r="C313" s="28" t="s">
        <v>867</v>
      </c>
      <c r="D313" s="29" t="s">
        <v>149</v>
      </c>
      <c r="E313" s="47">
        <v>1</v>
      </c>
      <c r="F313" s="31"/>
      <c r="G313" s="39"/>
    </row>
    <row r="314" spans="1:7" s="17" customFormat="1" ht="13.5" thickBot="1" x14ac:dyDescent="0.3">
      <c r="A314" s="163"/>
      <c r="B314" s="164"/>
      <c r="C314" s="164"/>
      <c r="D314" s="164"/>
      <c r="E314" s="164"/>
      <c r="F314" s="165"/>
      <c r="G314" s="40"/>
    </row>
    <row r="315" spans="1:7" s="17" customFormat="1" ht="13.5" thickBot="1" x14ac:dyDescent="0.3">
      <c r="A315" s="177" t="s">
        <v>868</v>
      </c>
      <c r="B315" s="178"/>
      <c r="C315" s="178"/>
      <c r="D315" s="178"/>
      <c r="E315" s="178"/>
      <c r="F315" s="178"/>
      <c r="G315" s="179"/>
    </row>
    <row r="316" spans="1:7" s="17" customFormat="1" ht="12.75" x14ac:dyDescent="0.25">
      <c r="A316" s="168" t="s">
        <v>869</v>
      </c>
      <c r="B316" s="169"/>
      <c r="C316" s="18" t="s">
        <v>736</v>
      </c>
      <c r="D316" s="180" t="s">
        <v>737</v>
      </c>
      <c r="E316" s="181"/>
      <c r="F316" s="34" t="s">
        <v>738</v>
      </c>
      <c r="G316" s="35" t="s">
        <v>739</v>
      </c>
    </row>
    <row r="317" spans="1:7" s="17" customFormat="1" ht="12.75" x14ac:dyDescent="0.25">
      <c r="A317" s="174">
        <v>44354</v>
      </c>
      <c r="B317" s="171"/>
      <c r="C317" s="28" t="s">
        <v>849</v>
      </c>
      <c r="D317" s="204" t="s">
        <v>850</v>
      </c>
      <c r="E317" s="171"/>
      <c r="F317" s="31" t="s">
        <v>851</v>
      </c>
      <c r="G317" s="39">
        <v>0.26</v>
      </c>
    </row>
    <row r="318" spans="1:7" s="17" customFormat="1" ht="12.75" x14ac:dyDescent="0.25">
      <c r="A318" s="174">
        <v>44354</v>
      </c>
      <c r="B318" s="171"/>
      <c r="C318" s="23" t="s">
        <v>852</v>
      </c>
      <c r="D318" s="182" t="s">
        <v>853</v>
      </c>
      <c r="E318" s="173"/>
      <c r="F318" s="31" t="s">
        <v>854</v>
      </c>
      <c r="G318" s="39">
        <v>0.1</v>
      </c>
    </row>
    <row r="319" spans="1:7" s="17" customFormat="1" ht="12.75" x14ac:dyDescent="0.25">
      <c r="A319" s="174">
        <v>44354</v>
      </c>
      <c r="B319" s="171"/>
      <c r="C319" s="28" t="s">
        <v>855</v>
      </c>
      <c r="D319" s="182" t="s">
        <v>856</v>
      </c>
      <c r="E319" s="173"/>
      <c r="F319" s="31" t="s">
        <v>857</v>
      </c>
      <c r="G319" s="39">
        <v>0.14000000000000001</v>
      </c>
    </row>
    <row r="320" spans="1:7" s="17" customFormat="1" ht="13.5" thickBot="1" x14ac:dyDescent="0.3">
      <c r="A320" s="163" t="s">
        <v>755</v>
      </c>
      <c r="B320" s="164"/>
      <c r="C320" s="164"/>
      <c r="D320" s="164"/>
      <c r="E320" s="164"/>
      <c r="F320" s="165"/>
      <c r="G320" s="40">
        <f>MEDIAN(G317:G319)</f>
        <v>0.14000000000000001</v>
      </c>
    </row>
    <row r="321" spans="1:7" s="17" customFormat="1" ht="13.5" thickBot="1" x14ac:dyDescent="0.3">
      <c r="A321" s="43"/>
      <c r="B321" s="43"/>
      <c r="C321" s="43"/>
      <c r="D321" s="43"/>
      <c r="E321" s="43"/>
      <c r="F321" s="43"/>
      <c r="G321" s="44"/>
    </row>
    <row r="322" spans="1:7" s="17" customFormat="1" ht="13.5" thickBot="1" x14ac:dyDescent="0.3">
      <c r="A322" s="166" t="s">
        <v>600</v>
      </c>
      <c r="B322" s="167"/>
      <c r="C322" s="157" t="s">
        <v>599</v>
      </c>
      <c r="D322" s="158"/>
      <c r="E322" s="158"/>
      <c r="F322" s="159"/>
      <c r="G322" s="10" t="s">
        <v>149</v>
      </c>
    </row>
    <row r="323" spans="1:7" s="17" customFormat="1" ht="13.5" thickBot="1" x14ac:dyDescent="0.3">
      <c r="A323" s="157" t="s">
        <v>870</v>
      </c>
      <c r="B323" s="158"/>
      <c r="C323" s="158"/>
      <c r="D323" s="158"/>
      <c r="E323" s="158"/>
      <c r="F323" s="158"/>
      <c r="G323" s="159"/>
    </row>
    <row r="324" spans="1:7" s="17" customFormat="1" ht="12.75" x14ac:dyDescent="0.25">
      <c r="A324" s="206" t="s">
        <v>692</v>
      </c>
      <c r="B324" s="181"/>
      <c r="C324" s="18" t="s">
        <v>693</v>
      </c>
      <c r="D324" s="18" t="s">
        <v>694</v>
      </c>
      <c r="E324" s="18" t="s">
        <v>695</v>
      </c>
      <c r="F324" s="34"/>
      <c r="G324" s="35"/>
    </row>
    <row r="325" spans="1:7" s="17" customFormat="1" ht="12.75" x14ac:dyDescent="0.25">
      <c r="A325" s="146">
        <v>88264</v>
      </c>
      <c r="B325" s="147"/>
      <c r="C325" s="28" t="s">
        <v>797</v>
      </c>
      <c r="D325" s="36" t="s">
        <v>13</v>
      </c>
      <c r="E325" s="46">
        <v>0.15</v>
      </c>
      <c r="F325" s="31"/>
      <c r="G325" s="39"/>
    </row>
    <row r="326" spans="1:7" s="17" customFormat="1" ht="25.5" x14ac:dyDescent="0.25">
      <c r="A326" s="191">
        <v>88247</v>
      </c>
      <c r="B326" s="192"/>
      <c r="C326" s="23" t="s">
        <v>798</v>
      </c>
      <c r="D326" s="24" t="s">
        <v>13</v>
      </c>
      <c r="E326" s="50">
        <v>0.15</v>
      </c>
      <c r="F326" s="38"/>
      <c r="G326" s="39"/>
    </row>
    <row r="327" spans="1:7" s="17" customFormat="1" ht="25.5" x14ac:dyDescent="0.25">
      <c r="A327" s="172" t="s">
        <v>729</v>
      </c>
      <c r="B327" s="173"/>
      <c r="C327" s="28" t="s">
        <v>599</v>
      </c>
      <c r="D327" s="29" t="s">
        <v>149</v>
      </c>
      <c r="E327" s="47">
        <v>1</v>
      </c>
      <c r="F327" s="31"/>
      <c r="G327" s="39"/>
    </row>
    <row r="328" spans="1:7" s="17" customFormat="1" ht="13.5" thickBot="1" x14ac:dyDescent="0.3">
      <c r="A328" s="163"/>
      <c r="B328" s="164"/>
      <c r="C328" s="164"/>
      <c r="D328" s="164"/>
      <c r="E328" s="164"/>
      <c r="F328" s="165"/>
      <c r="G328" s="40"/>
    </row>
    <row r="329" spans="1:7" s="17" customFormat="1" ht="13.5" thickBot="1" x14ac:dyDescent="0.3">
      <c r="A329" s="177" t="s">
        <v>871</v>
      </c>
      <c r="B329" s="178"/>
      <c r="C329" s="178"/>
      <c r="D329" s="178"/>
      <c r="E329" s="178"/>
      <c r="F329" s="178"/>
      <c r="G329" s="179"/>
    </row>
    <row r="330" spans="1:7" s="17" customFormat="1" ht="12.75" x14ac:dyDescent="0.25">
      <c r="A330" s="206" t="s">
        <v>869</v>
      </c>
      <c r="B330" s="181"/>
      <c r="C330" s="18" t="s">
        <v>736</v>
      </c>
      <c r="D330" s="180" t="s">
        <v>737</v>
      </c>
      <c r="E330" s="181"/>
      <c r="F330" s="34" t="s">
        <v>738</v>
      </c>
      <c r="G330" s="35" t="s">
        <v>739</v>
      </c>
    </row>
    <row r="331" spans="1:7" s="17" customFormat="1" ht="12.75" x14ac:dyDescent="0.25">
      <c r="A331" s="174">
        <v>44354</v>
      </c>
      <c r="B331" s="171"/>
      <c r="C331" s="28" t="s">
        <v>849</v>
      </c>
      <c r="D331" s="204" t="s">
        <v>850</v>
      </c>
      <c r="E331" s="171"/>
      <c r="F331" s="31" t="s">
        <v>851</v>
      </c>
      <c r="G331" s="39">
        <v>30.51</v>
      </c>
    </row>
    <row r="332" spans="1:7" s="17" customFormat="1" ht="12.75" x14ac:dyDescent="0.25">
      <c r="A332" s="174">
        <v>44354</v>
      </c>
      <c r="B332" s="171"/>
      <c r="C332" s="23" t="s">
        <v>852</v>
      </c>
      <c r="D332" s="182" t="s">
        <v>853</v>
      </c>
      <c r="E332" s="173"/>
      <c r="F332" s="31" t="s">
        <v>854</v>
      </c>
      <c r="G332" s="39">
        <v>25</v>
      </c>
    </row>
    <row r="333" spans="1:7" s="17" customFormat="1" ht="12.75" x14ac:dyDescent="0.25">
      <c r="A333" s="174">
        <v>44354</v>
      </c>
      <c r="B333" s="171"/>
      <c r="C333" s="28" t="s">
        <v>855</v>
      </c>
      <c r="D333" s="182" t="s">
        <v>856</v>
      </c>
      <c r="E333" s="173"/>
      <c r="F333" s="31" t="s">
        <v>857</v>
      </c>
      <c r="G333" s="39">
        <v>20.69</v>
      </c>
    </row>
    <row r="334" spans="1:7" s="17" customFormat="1" ht="13.5" thickBot="1" x14ac:dyDescent="0.3">
      <c r="A334" s="163" t="s">
        <v>755</v>
      </c>
      <c r="B334" s="164"/>
      <c r="C334" s="164"/>
      <c r="D334" s="164"/>
      <c r="E334" s="164"/>
      <c r="F334" s="165"/>
      <c r="G334" s="40">
        <f>MEDIAN(G331:G333)</f>
        <v>25</v>
      </c>
    </row>
    <row r="335" spans="1:7" s="17" customFormat="1" ht="13.5" thickBot="1" x14ac:dyDescent="0.3">
      <c r="A335" s="43"/>
      <c r="B335" s="43"/>
      <c r="C335" s="43"/>
      <c r="D335" s="43"/>
      <c r="E335" s="43"/>
      <c r="F335" s="43"/>
      <c r="G335" s="44"/>
    </row>
    <row r="336" spans="1:7" s="17" customFormat="1" ht="13.5" thickBot="1" x14ac:dyDescent="0.3">
      <c r="A336" s="166" t="s">
        <v>603</v>
      </c>
      <c r="B336" s="167"/>
      <c r="C336" s="157" t="s">
        <v>602</v>
      </c>
      <c r="D336" s="158"/>
      <c r="E336" s="158"/>
      <c r="F336" s="159"/>
      <c r="G336" s="10" t="s">
        <v>149</v>
      </c>
    </row>
    <row r="337" spans="1:7" s="17" customFormat="1" ht="13.5" thickBot="1" x14ac:dyDescent="0.3">
      <c r="A337" s="157" t="s">
        <v>872</v>
      </c>
      <c r="B337" s="158"/>
      <c r="C337" s="158"/>
      <c r="D337" s="158"/>
      <c r="E337" s="158"/>
      <c r="F337" s="158"/>
      <c r="G337" s="159"/>
    </row>
    <row r="338" spans="1:7" s="17" customFormat="1" ht="12.75" x14ac:dyDescent="0.25">
      <c r="A338" s="206" t="s">
        <v>692</v>
      </c>
      <c r="B338" s="181"/>
      <c r="C338" s="18" t="s">
        <v>693</v>
      </c>
      <c r="D338" s="18" t="s">
        <v>694</v>
      </c>
      <c r="E338" s="18" t="s">
        <v>695</v>
      </c>
      <c r="F338" s="34"/>
      <c r="G338" s="35"/>
    </row>
    <row r="339" spans="1:7" s="17" customFormat="1" ht="12.75" x14ac:dyDescent="0.25">
      <c r="A339" s="146">
        <v>88264</v>
      </c>
      <c r="B339" s="147"/>
      <c r="C339" s="28" t="s">
        <v>797</v>
      </c>
      <c r="D339" s="36" t="s">
        <v>13</v>
      </c>
      <c r="E339" s="46">
        <v>0.15</v>
      </c>
      <c r="F339" s="31"/>
      <c r="G339" s="39"/>
    </row>
    <row r="340" spans="1:7" s="17" customFormat="1" ht="25.5" x14ac:dyDescent="0.25">
      <c r="A340" s="191">
        <v>88247</v>
      </c>
      <c r="B340" s="192"/>
      <c r="C340" s="23" t="s">
        <v>798</v>
      </c>
      <c r="D340" s="24" t="s">
        <v>13</v>
      </c>
      <c r="E340" s="50">
        <v>0.15</v>
      </c>
      <c r="F340" s="38"/>
      <c r="G340" s="39"/>
    </row>
    <row r="341" spans="1:7" s="17" customFormat="1" ht="25.5" x14ac:dyDescent="0.25">
      <c r="A341" s="172" t="s">
        <v>729</v>
      </c>
      <c r="B341" s="173"/>
      <c r="C341" s="28" t="s">
        <v>602</v>
      </c>
      <c r="D341" s="29" t="s">
        <v>149</v>
      </c>
      <c r="E341" s="47">
        <v>1</v>
      </c>
      <c r="F341" s="31"/>
      <c r="G341" s="39"/>
    </row>
    <row r="342" spans="1:7" s="17" customFormat="1" ht="13.5" thickBot="1" x14ac:dyDescent="0.3">
      <c r="A342" s="163"/>
      <c r="B342" s="164"/>
      <c r="C342" s="164"/>
      <c r="D342" s="164"/>
      <c r="E342" s="164"/>
      <c r="F342" s="165"/>
      <c r="G342" s="40"/>
    </row>
    <row r="343" spans="1:7" s="17" customFormat="1" ht="13.5" thickBot="1" x14ac:dyDescent="0.3">
      <c r="A343" s="177" t="s">
        <v>873</v>
      </c>
      <c r="B343" s="178"/>
      <c r="C343" s="178"/>
      <c r="D343" s="178"/>
      <c r="E343" s="178"/>
      <c r="F343" s="178"/>
      <c r="G343" s="179"/>
    </row>
    <row r="344" spans="1:7" s="17" customFormat="1" ht="12.75" x14ac:dyDescent="0.25">
      <c r="A344" s="206" t="s">
        <v>869</v>
      </c>
      <c r="B344" s="181"/>
      <c r="C344" s="18" t="s">
        <v>736</v>
      </c>
      <c r="D344" s="180" t="s">
        <v>737</v>
      </c>
      <c r="E344" s="181"/>
      <c r="F344" s="34" t="s">
        <v>738</v>
      </c>
      <c r="G344" s="35" t="s">
        <v>739</v>
      </c>
    </row>
    <row r="345" spans="1:7" s="17" customFormat="1" ht="12.75" x14ac:dyDescent="0.25">
      <c r="A345" s="174">
        <v>44354</v>
      </c>
      <c r="B345" s="171"/>
      <c r="C345" s="28" t="s">
        <v>849</v>
      </c>
      <c r="D345" s="204" t="s">
        <v>850</v>
      </c>
      <c r="E345" s="171"/>
      <c r="F345" s="31" t="s">
        <v>851</v>
      </c>
      <c r="G345" s="39">
        <v>25.36</v>
      </c>
    </row>
    <row r="346" spans="1:7" s="17" customFormat="1" ht="12.75" x14ac:dyDescent="0.25">
      <c r="A346" s="174">
        <v>44354</v>
      </c>
      <c r="B346" s="171"/>
      <c r="C346" s="23" t="s">
        <v>852</v>
      </c>
      <c r="D346" s="182" t="s">
        <v>853</v>
      </c>
      <c r="E346" s="173"/>
      <c r="F346" s="31" t="s">
        <v>854</v>
      </c>
      <c r="G346" s="39">
        <v>34.74</v>
      </c>
    </row>
    <row r="347" spans="1:7" s="17" customFormat="1" ht="12.75" x14ac:dyDescent="0.25">
      <c r="A347" s="174">
        <v>44354</v>
      </c>
      <c r="B347" s="171"/>
      <c r="C347" s="28" t="s">
        <v>855</v>
      </c>
      <c r="D347" s="182" t="s">
        <v>856</v>
      </c>
      <c r="E347" s="173"/>
      <c r="F347" s="31" t="s">
        <v>857</v>
      </c>
      <c r="G347" s="39">
        <v>36.79</v>
      </c>
    </row>
    <row r="348" spans="1:7" s="17" customFormat="1" ht="13.5" thickBot="1" x14ac:dyDescent="0.3">
      <c r="A348" s="163" t="s">
        <v>755</v>
      </c>
      <c r="B348" s="164"/>
      <c r="C348" s="164"/>
      <c r="D348" s="164"/>
      <c r="E348" s="164"/>
      <c r="F348" s="165"/>
      <c r="G348" s="40">
        <f>MEDIAN(G345:G347)</f>
        <v>34.74</v>
      </c>
    </row>
    <row r="349" spans="1:7" s="17" customFormat="1" ht="13.5" thickBot="1" x14ac:dyDescent="0.3">
      <c r="A349" s="43"/>
      <c r="B349" s="43"/>
      <c r="C349" s="43"/>
      <c r="D349" s="43"/>
      <c r="E349" s="43"/>
      <c r="F349" s="43"/>
      <c r="G349" s="44"/>
    </row>
    <row r="350" spans="1:7" s="17" customFormat="1" ht="13.5" thickBot="1" x14ac:dyDescent="0.3">
      <c r="A350" s="166" t="s">
        <v>606</v>
      </c>
      <c r="B350" s="167"/>
      <c r="C350" s="157" t="s">
        <v>605</v>
      </c>
      <c r="D350" s="158"/>
      <c r="E350" s="158"/>
      <c r="F350" s="159"/>
      <c r="G350" s="10" t="s">
        <v>149</v>
      </c>
    </row>
    <row r="351" spans="1:7" s="17" customFormat="1" ht="13.5" thickBot="1" x14ac:dyDescent="0.3">
      <c r="A351" s="157" t="s">
        <v>874</v>
      </c>
      <c r="B351" s="158"/>
      <c r="C351" s="158"/>
      <c r="D351" s="158"/>
      <c r="E351" s="158"/>
      <c r="F351" s="158"/>
      <c r="G351" s="159"/>
    </row>
    <row r="352" spans="1:7" s="17" customFormat="1" ht="12.75" x14ac:dyDescent="0.25">
      <c r="A352" s="168" t="s">
        <v>692</v>
      </c>
      <c r="B352" s="169"/>
      <c r="C352" s="18" t="s">
        <v>693</v>
      </c>
      <c r="D352" s="18" t="s">
        <v>694</v>
      </c>
      <c r="E352" s="18" t="s">
        <v>695</v>
      </c>
      <c r="F352" s="34"/>
      <c r="G352" s="35"/>
    </row>
    <row r="353" spans="1:7" s="17" customFormat="1" ht="12.75" x14ac:dyDescent="0.25">
      <c r="A353" s="146">
        <v>88264</v>
      </c>
      <c r="B353" s="147"/>
      <c r="C353" s="23" t="s">
        <v>797</v>
      </c>
      <c r="D353" s="24" t="s">
        <v>13</v>
      </c>
      <c r="E353" s="50">
        <v>0.18</v>
      </c>
      <c r="F353" s="31"/>
      <c r="G353" s="39"/>
    </row>
    <row r="354" spans="1:7" s="17" customFormat="1" ht="12.75" x14ac:dyDescent="0.25">
      <c r="A354" s="148" t="s">
        <v>729</v>
      </c>
      <c r="B354" s="149"/>
      <c r="C354" s="28" t="s">
        <v>605</v>
      </c>
      <c r="D354" s="29" t="s">
        <v>149</v>
      </c>
      <c r="E354" s="47">
        <v>1</v>
      </c>
      <c r="F354" s="31"/>
      <c r="G354" s="39"/>
    </row>
    <row r="355" spans="1:7" s="17" customFormat="1" ht="13.5" thickBot="1" x14ac:dyDescent="0.3">
      <c r="A355" s="163"/>
      <c r="B355" s="164"/>
      <c r="C355" s="164"/>
      <c r="D355" s="164"/>
      <c r="E355" s="164"/>
      <c r="F355" s="165"/>
      <c r="G355" s="40"/>
    </row>
    <row r="356" spans="1:7" s="17" customFormat="1" ht="13.5" thickBot="1" x14ac:dyDescent="0.3">
      <c r="A356" s="177" t="s">
        <v>875</v>
      </c>
      <c r="B356" s="178"/>
      <c r="C356" s="178"/>
      <c r="D356" s="178"/>
      <c r="E356" s="178"/>
      <c r="F356" s="178"/>
      <c r="G356" s="179"/>
    </row>
    <row r="357" spans="1:7" s="17" customFormat="1" ht="12.75" x14ac:dyDescent="0.25">
      <c r="A357" s="168" t="s">
        <v>735</v>
      </c>
      <c r="B357" s="169"/>
      <c r="C357" s="18" t="s">
        <v>736</v>
      </c>
      <c r="D357" s="180" t="s">
        <v>737</v>
      </c>
      <c r="E357" s="181"/>
      <c r="F357" s="34" t="s">
        <v>738</v>
      </c>
      <c r="G357" s="35" t="s">
        <v>739</v>
      </c>
    </row>
    <row r="358" spans="1:7" s="17" customFormat="1" ht="12.75" x14ac:dyDescent="0.25">
      <c r="A358" s="174">
        <v>44354</v>
      </c>
      <c r="B358" s="171"/>
      <c r="C358" s="28" t="s">
        <v>849</v>
      </c>
      <c r="D358" s="204" t="s">
        <v>850</v>
      </c>
      <c r="E358" s="171"/>
      <c r="F358" s="31" t="s">
        <v>851</v>
      </c>
      <c r="G358" s="39">
        <v>10.130000000000001</v>
      </c>
    </row>
    <row r="359" spans="1:7" s="17" customFormat="1" ht="12.75" x14ac:dyDescent="0.25">
      <c r="A359" s="174">
        <v>44354</v>
      </c>
      <c r="B359" s="171"/>
      <c r="C359" s="23" t="s">
        <v>852</v>
      </c>
      <c r="D359" s="182" t="s">
        <v>853</v>
      </c>
      <c r="E359" s="173"/>
      <c r="F359" s="31" t="s">
        <v>854</v>
      </c>
      <c r="G359" s="39">
        <v>15</v>
      </c>
    </row>
    <row r="360" spans="1:7" s="17" customFormat="1" ht="12.75" x14ac:dyDescent="0.25">
      <c r="A360" s="174">
        <v>44354</v>
      </c>
      <c r="B360" s="171"/>
      <c r="C360" s="28" t="s">
        <v>855</v>
      </c>
      <c r="D360" s="182" t="s">
        <v>856</v>
      </c>
      <c r="E360" s="173"/>
      <c r="F360" s="31" t="s">
        <v>857</v>
      </c>
      <c r="G360" s="39">
        <v>5.98</v>
      </c>
    </row>
    <row r="361" spans="1:7" s="17" customFormat="1" ht="13.5" thickBot="1" x14ac:dyDescent="0.3">
      <c r="A361" s="163" t="s">
        <v>755</v>
      </c>
      <c r="B361" s="164"/>
      <c r="C361" s="164"/>
      <c r="D361" s="164"/>
      <c r="E361" s="164"/>
      <c r="F361" s="165"/>
      <c r="G361" s="40">
        <f>MEDIAN(G358:G360)</f>
        <v>10.130000000000001</v>
      </c>
    </row>
    <row r="362" spans="1:7" s="17" customFormat="1" ht="13.5" thickBot="1" x14ac:dyDescent="0.3">
      <c r="A362" s="43"/>
      <c r="B362" s="43"/>
      <c r="C362" s="43"/>
      <c r="D362" s="43"/>
      <c r="E362" s="43"/>
      <c r="F362" s="43"/>
      <c r="G362" s="44"/>
    </row>
    <row r="363" spans="1:7" s="17" customFormat="1" ht="13.5" thickBot="1" x14ac:dyDescent="0.3">
      <c r="A363" s="166" t="s">
        <v>609</v>
      </c>
      <c r="B363" s="167"/>
      <c r="C363" s="157" t="s">
        <v>608</v>
      </c>
      <c r="D363" s="158"/>
      <c r="E363" s="158"/>
      <c r="F363" s="159"/>
      <c r="G363" s="10" t="s">
        <v>149</v>
      </c>
    </row>
    <row r="364" spans="1:7" s="17" customFormat="1" ht="13.5" thickBot="1" x14ac:dyDescent="0.3">
      <c r="A364" s="157" t="s">
        <v>874</v>
      </c>
      <c r="B364" s="158"/>
      <c r="C364" s="158"/>
      <c r="D364" s="158"/>
      <c r="E364" s="158"/>
      <c r="F364" s="158"/>
      <c r="G364" s="159"/>
    </row>
    <row r="365" spans="1:7" s="17" customFormat="1" ht="12.75" x14ac:dyDescent="0.25">
      <c r="A365" s="168" t="s">
        <v>692</v>
      </c>
      <c r="B365" s="169"/>
      <c r="C365" s="18" t="s">
        <v>693</v>
      </c>
      <c r="D365" s="18" t="s">
        <v>694</v>
      </c>
      <c r="E365" s="18" t="s">
        <v>695</v>
      </c>
      <c r="F365" s="34"/>
      <c r="G365" s="35"/>
    </row>
    <row r="366" spans="1:7" s="17" customFormat="1" ht="12.75" x14ac:dyDescent="0.25">
      <c r="A366" s="146">
        <v>88264</v>
      </c>
      <c r="B366" s="147"/>
      <c r="C366" s="23" t="s">
        <v>797</v>
      </c>
      <c r="D366" s="24" t="s">
        <v>13</v>
      </c>
      <c r="E366" s="50">
        <v>0.18</v>
      </c>
      <c r="F366" s="31"/>
      <c r="G366" s="39"/>
    </row>
    <row r="367" spans="1:7" s="17" customFormat="1" ht="12.75" x14ac:dyDescent="0.25">
      <c r="A367" s="148" t="s">
        <v>729</v>
      </c>
      <c r="B367" s="149"/>
      <c r="C367" s="28" t="s">
        <v>608</v>
      </c>
      <c r="D367" s="29" t="s">
        <v>149</v>
      </c>
      <c r="E367" s="47">
        <v>1</v>
      </c>
      <c r="F367" s="31"/>
      <c r="G367" s="39"/>
    </row>
    <row r="368" spans="1:7" s="17" customFormat="1" ht="13.5" thickBot="1" x14ac:dyDescent="0.3">
      <c r="A368" s="163"/>
      <c r="B368" s="164"/>
      <c r="C368" s="164"/>
      <c r="D368" s="164"/>
      <c r="E368" s="164"/>
      <c r="F368" s="165"/>
      <c r="G368" s="40"/>
    </row>
    <row r="369" spans="1:7" s="17" customFormat="1" ht="13.5" thickBot="1" x14ac:dyDescent="0.3">
      <c r="A369" s="177" t="s">
        <v>876</v>
      </c>
      <c r="B369" s="178"/>
      <c r="C369" s="178"/>
      <c r="D369" s="178"/>
      <c r="E369" s="178"/>
      <c r="F369" s="178"/>
      <c r="G369" s="179"/>
    </row>
    <row r="370" spans="1:7" s="17" customFormat="1" ht="12.75" x14ac:dyDescent="0.25">
      <c r="A370" s="168" t="s">
        <v>735</v>
      </c>
      <c r="B370" s="169"/>
      <c r="C370" s="18" t="s">
        <v>736</v>
      </c>
      <c r="D370" s="180" t="s">
        <v>737</v>
      </c>
      <c r="E370" s="181"/>
      <c r="F370" s="34" t="s">
        <v>738</v>
      </c>
      <c r="G370" s="35" t="s">
        <v>739</v>
      </c>
    </row>
    <row r="371" spans="1:7" s="17" customFormat="1" ht="12.75" x14ac:dyDescent="0.25">
      <c r="A371" s="174">
        <v>44354</v>
      </c>
      <c r="B371" s="171"/>
      <c r="C371" s="28" t="s">
        <v>849</v>
      </c>
      <c r="D371" s="204" t="s">
        <v>850</v>
      </c>
      <c r="E371" s="171"/>
      <c r="F371" s="31" t="s">
        <v>851</v>
      </c>
      <c r="G371" s="39">
        <v>10.130000000000001</v>
      </c>
    </row>
    <row r="372" spans="1:7" s="17" customFormat="1" ht="12.75" x14ac:dyDescent="0.25">
      <c r="A372" s="174">
        <v>44354</v>
      </c>
      <c r="B372" s="171"/>
      <c r="C372" s="23" t="s">
        <v>852</v>
      </c>
      <c r="D372" s="182" t="s">
        <v>853</v>
      </c>
      <c r="E372" s="173"/>
      <c r="F372" s="31" t="s">
        <v>854</v>
      </c>
      <c r="G372" s="39">
        <v>15</v>
      </c>
    </row>
    <row r="373" spans="1:7" s="17" customFormat="1" ht="12.75" x14ac:dyDescent="0.25">
      <c r="A373" s="174">
        <v>44354</v>
      </c>
      <c r="B373" s="171"/>
      <c r="C373" s="28" t="s">
        <v>855</v>
      </c>
      <c r="D373" s="182" t="s">
        <v>856</v>
      </c>
      <c r="E373" s="173"/>
      <c r="F373" s="31" t="s">
        <v>857</v>
      </c>
      <c r="G373" s="39">
        <v>5.98</v>
      </c>
    </row>
    <row r="374" spans="1:7" s="17" customFormat="1" ht="13.5" thickBot="1" x14ac:dyDescent="0.3">
      <c r="A374" s="163" t="s">
        <v>755</v>
      </c>
      <c r="B374" s="164"/>
      <c r="C374" s="164"/>
      <c r="D374" s="164"/>
      <c r="E374" s="164"/>
      <c r="F374" s="165"/>
      <c r="G374" s="40">
        <f>MEDIAN(G371:G373)</f>
        <v>10.130000000000001</v>
      </c>
    </row>
    <row r="375" spans="1:7" s="17" customFormat="1" ht="13.5" thickBot="1" x14ac:dyDescent="0.3">
      <c r="A375" s="43"/>
      <c r="B375" s="43"/>
      <c r="C375" s="43"/>
      <c r="D375" s="43"/>
      <c r="E375" s="43"/>
      <c r="F375" s="43"/>
      <c r="G375" s="44"/>
    </row>
    <row r="376" spans="1:7" s="17" customFormat="1" ht="13.5" thickBot="1" x14ac:dyDescent="0.3">
      <c r="A376" s="166" t="s">
        <v>618</v>
      </c>
      <c r="B376" s="167"/>
      <c r="C376" s="157" t="s">
        <v>617</v>
      </c>
      <c r="D376" s="158"/>
      <c r="E376" s="158"/>
      <c r="F376" s="159"/>
      <c r="G376" s="10" t="s">
        <v>149</v>
      </c>
    </row>
    <row r="377" spans="1:7" s="17" customFormat="1" ht="13.5" thickBot="1" x14ac:dyDescent="0.3">
      <c r="A377" s="157" t="s">
        <v>874</v>
      </c>
      <c r="B377" s="158"/>
      <c r="C377" s="158"/>
      <c r="D377" s="158"/>
      <c r="E377" s="158"/>
      <c r="F377" s="158"/>
      <c r="G377" s="159"/>
    </row>
    <row r="378" spans="1:7" s="17" customFormat="1" ht="12.75" x14ac:dyDescent="0.25">
      <c r="A378" s="168" t="s">
        <v>692</v>
      </c>
      <c r="B378" s="169"/>
      <c r="C378" s="18" t="s">
        <v>693</v>
      </c>
      <c r="D378" s="18" t="s">
        <v>694</v>
      </c>
      <c r="E378" s="18" t="s">
        <v>695</v>
      </c>
      <c r="F378" s="34"/>
      <c r="G378" s="35"/>
    </row>
    <row r="379" spans="1:7" s="17" customFormat="1" ht="12.75" x14ac:dyDescent="0.25">
      <c r="A379" s="146">
        <v>88264</v>
      </c>
      <c r="B379" s="147"/>
      <c r="C379" s="23" t="s">
        <v>797</v>
      </c>
      <c r="D379" s="24" t="s">
        <v>13</v>
      </c>
      <c r="E379" s="50">
        <v>0.18</v>
      </c>
      <c r="F379" s="31"/>
      <c r="G379" s="39"/>
    </row>
    <row r="380" spans="1:7" s="17" customFormat="1" ht="12.75" x14ac:dyDescent="0.25">
      <c r="A380" s="148" t="s">
        <v>729</v>
      </c>
      <c r="B380" s="149"/>
      <c r="C380" s="28" t="s">
        <v>877</v>
      </c>
      <c r="D380" s="29" t="s">
        <v>149</v>
      </c>
      <c r="E380" s="47">
        <v>1</v>
      </c>
      <c r="F380" s="31"/>
      <c r="G380" s="39"/>
    </row>
    <row r="381" spans="1:7" s="17" customFormat="1" ht="13.5" thickBot="1" x14ac:dyDescent="0.3">
      <c r="A381" s="163"/>
      <c r="B381" s="164"/>
      <c r="C381" s="164"/>
      <c r="D381" s="164"/>
      <c r="E381" s="164"/>
      <c r="F381" s="165"/>
      <c r="G381" s="40"/>
    </row>
    <row r="382" spans="1:7" s="17" customFormat="1" ht="13.5" thickBot="1" x14ac:dyDescent="0.3">
      <c r="A382" s="177" t="s">
        <v>878</v>
      </c>
      <c r="B382" s="178"/>
      <c r="C382" s="178"/>
      <c r="D382" s="178"/>
      <c r="E382" s="178"/>
      <c r="F382" s="178"/>
      <c r="G382" s="179"/>
    </row>
    <row r="383" spans="1:7" s="17" customFormat="1" ht="12.75" x14ac:dyDescent="0.25">
      <c r="A383" s="168" t="s">
        <v>735</v>
      </c>
      <c r="B383" s="169"/>
      <c r="C383" s="18" t="s">
        <v>736</v>
      </c>
      <c r="D383" s="180" t="s">
        <v>737</v>
      </c>
      <c r="E383" s="181"/>
      <c r="F383" s="34" t="s">
        <v>738</v>
      </c>
      <c r="G383" s="35" t="s">
        <v>739</v>
      </c>
    </row>
    <row r="384" spans="1:7" s="17" customFormat="1" ht="12.75" x14ac:dyDescent="0.25">
      <c r="A384" s="174">
        <v>44354</v>
      </c>
      <c r="B384" s="171"/>
      <c r="C384" s="28" t="s">
        <v>849</v>
      </c>
      <c r="D384" s="204" t="s">
        <v>850</v>
      </c>
      <c r="E384" s="171"/>
      <c r="F384" s="31" t="s">
        <v>851</v>
      </c>
      <c r="G384" s="39">
        <v>14.27</v>
      </c>
    </row>
    <row r="385" spans="1:8" s="17" customFormat="1" ht="12.75" x14ac:dyDescent="0.25">
      <c r="A385" s="174">
        <v>44354</v>
      </c>
      <c r="B385" s="171"/>
      <c r="C385" s="23" t="s">
        <v>852</v>
      </c>
      <c r="D385" s="182" t="s">
        <v>853</v>
      </c>
      <c r="E385" s="173"/>
      <c r="F385" s="31" t="s">
        <v>854</v>
      </c>
      <c r="G385" s="39">
        <v>15</v>
      </c>
    </row>
    <row r="386" spans="1:8" s="17" customFormat="1" ht="12.75" x14ac:dyDescent="0.25">
      <c r="A386" s="174">
        <v>44354</v>
      </c>
      <c r="B386" s="171"/>
      <c r="C386" s="28" t="s">
        <v>855</v>
      </c>
      <c r="D386" s="182" t="s">
        <v>856</v>
      </c>
      <c r="E386" s="173"/>
      <c r="F386" s="31" t="s">
        <v>857</v>
      </c>
      <c r="G386" s="39">
        <v>6.84</v>
      </c>
    </row>
    <row r="387" spans="1:8" s="17" customFormat="1" ht="13.5" thickBot="1" x14ac:dyDescent="0.3">
      <c r="A387" s="163" t="s">
        <v>755</v>
      </c>
      <c r="B387" s="164"/>
      <c r="C387" s="164"/>
      <c r="D387" s="164"/>
      <c r="E387" s="164"/>
      <c r="F387" s="165"/>
      <c r="G387" s="40">
        <f>MEDIAN(G384:G386)</f>
        <v>14.27</v>
      </c>
    </row>
    <row r="388" spans="1:8" s="17" customFormat="1" ht="13.5" thickBot="1" x14ac:dyDescent="0.3">
      <c r="A388" s="43"/>
      <c r="B388" s="43"/>
      <c r="C388" s="43"/>
      <c r="D388" s="43"/>
      <c r="E388" s="43"/>
      <c r="F388" s="43"/>
      <c r="G388" s="44"/>
    </row>
    <row r="389" spans="1:8" s="17" customFormat="1" ht="13.5" thickBot="1" x14ac:dyDescent="0.3">
      <c r="A389" s="166" t="s">
        <v>621</v>
      </c>
      <c r="B389" s="167"/>
      <c r="C389" s="157" t="s">
        <v>620</v>
      </c>
      <c r="D389" s="158"/>
      <c r="E389" s="158"/>
      <c r="F389" s="159"/>
      <c r="G389" s="10" t="s">
        <v>149</v>
      </c>
    </row>
    <row r="390" spans="1:8" s="17" customFormat="1" ht="13.5" thickBot="1" x14ac:dyDescent="0.3">
      <c r="A390" s="157" t="s">
        <v>879</v>
      </c>
      <c r="B390" s="158"/>
      <c r="C390" s="158"/>
      <c r="D390" s="158"/>
      <c r="E390" s="158"/>
      <c r="F390" s="158"/>
      <c r="G390" s="159"/>
    </row>
    <row r="391" spans="1:8" s="17" customFormat="1" ht="12.75" x14ac:dyDescent="0.25">
      <c r="A391" s="168" t="s">
        <v>692</v>
      </c>
      <c r="B391" s="169"/>
      <c r="C391" s="18" t="s">
        <v>693</v>
      </c>
      <c r="D391" s="18" t="s">
        <v>694</v>
      </c>
      <c r="E391" s="18" t="s">
        <v>695</v>
      </c>
      <c r="F391" s="34"/>
      <c r="G391" s="35"/>
    </row>
    <row r="392" spans="1:8" s="17" customFormat="1" ht="12.75" x14ac:dyDescent="0.25">
      <c r="A392" s="146">
        <v>88264</v>
      </c>
      <c r="B392" s="147"/>
      <c r="C392" s="23" t="s">
        <v>797</v>
      </c>
      <c r="D392" s="24" t="s">
        <v>13</v>
      </c>
      <c r="E392" s="50">
        <v>0.01</v>
      </c>
      <c r="F392" s="31"/>
      <c r="G392" s="39"/>
    </row>
    <row r="393" spans="1:8" s="17" customFormat="1" ht="12.75" x14ac:dyDescent="0.25">
      <c r="A393" s="148" t="s">
        <v>729</v>
      </c>
      <c r="B393" s="149"/>
      <c r="C393" s="28" t="s">
        <v>880</v>
      </c>
      <c r="D393" s="29" t="s">
        <v>149</v>
      </c>
      <c r="E393" s="47">
        <v>1</v>
      </c>
      <c r="F393" s="31"/>
      <c r="G393" s="39"/>
    </row>
    <row r="394" spans="1:8" s="17" customFormat="1" ht="13.5" thickBot="1" x14ac:dyDescent="0.3">
      <c r="A394" s="163"/>
      <c r="B394" s="164"/>
      <c r="C394" s="164"/>
      <c r="D394" s="164"/>
      <c r="E394" s="164"/>
      <c r="F394" s="165"/>
      <c r="G394" s="40"/>
    </row>
    <row r="395" spans="1:8" s="17" customFormat="1" ht="13.5" thickBot="1" x14ac:dyDescent="0.3">
      <c r="A395" s="207"/>
      <c r="B395" s="205"/>
      <c r="C395" s="205"/>
      <c r="D395" s="205"/>
      <c r="E395" s="205"/>
      <c r="F395" s="205"/>
      <c r="G395" s="205"/>
      <c r="H395" s="57"/>
    </row>
    <row r="396" spans="1:8" s="17" customFormat="1" ht="13.5" thickBot="1" x14ac:dyDescent="0.3">
      <c r="A396" s="177" t="s">
        <v>881</v>
      </c>
      <c r="B396" s="178"/>
      <c r="C396" s="178"/>
      <c r="D396" s="178"/>
      <c r="E396" s="178"/>
      <c r="F396" s="178"/>
      <c r="G396" s="179"/>
    </row>
    <row r="397" spans="1:8" s="17" customFormat="1" ht="12.75" x14ac:dyDescent="0.25">
      <c r="A397" s="168" t="s">
        <v>735</v>
      </c>
      <c r="B397" s="169"/>
      <c r="C397" s="18" t="s">
        <v>736</v>
      </c>
      <c r="D397" s="180" t="s">
        <v>737</v>
      </c>
      <c r="E397" s="181"/>
      <c r="F397" s="34" t="s">
        <v>738</v>
      </c>
      <c r="G397" s="35" t="s">
        <v>739</v>
      </c>
    </row>
    <row r="398" spans="1:8" s="17" customFormat="1" ht="12.75" x14ac:dyDescent="0.25">
      <c r="A398" s="174"/>
      <c r="B398" s="171"/>
      <c r="C398" s="28"/>
      <c r="D398" s="204"/>
      <c r="E398" s="171"/>
      <c r="F398" s="31"/>
      <c r="G398" s="39"/>
    </row>
    <row r="399" spans="1:8" s="17" customFormat="1" ht="12.75" x14ac:dyDescent="0.25">
      <c r="A399" s="174">
        <v>44354</v>
      </c>
      <c r="B399" s="171"/>
      <c r="C399" s="23" t="s">
        <v>852</v>
      </c>
      <c r="D399" s="182" t="s">
        <v>853</v>
      </c>
      <c r="E399" s="173"/>
      <c r="F399" s="31" t="s">
        <v>854</v>
      </c>
      <c r="G399" s="39">
        <v>0.8</v>
      </c>
    </row>
    <row r="400" spans="1:8" s="17" customFormat="1" ht="12.75" x14ac:dyDescent="0.25">
      <c r="A400" s="174">
        <v>44354</v>
      </c>
      <c r="B400" s="171"/>
      <c r="C400" s="28" t="s">
        <v>855</v>
      </c>
      <c r="D400" s="182" t="s">
        <v>856</v>
      </c>
      <c r="E400" s="173"/>
      <c r="F400" s="31" t="s">
        <v>857</v>
      </c>
      <c r="G400" s="39">
        <v>0.63</v>
      </c>
    </row>
    <row r="401" spans="1:7" s="17" customFormat="1" ht="13.5" thickBot="1" x14ac:dyDescent="0.3">
      <c r="A401" s="163" t="s">
        <v>755</v>
      </c>
      <c r="B401" s="164"/>
      <c r="C401" s="164"/>
      <c r="D401" s="164"/>
      <c r="E401" s="164"/>
      <c r="F401" s="165"/>
      <c r="G401" s="40">
        <f>MEDIAN(G398:G400)</f>
        <v>0.71500000000000008</v>
      </c>
    </row>
    <row r="402" spans="1:7" s="17" customFormat="1" ht="13.5" thickBot="1" x14ac:dyDescent="0.3">
      <c r="A402" s="43"/>
      <c r="B402" s="43"/>
      <c r="C402" s="43"/>
      <c r="D402" s="43"/>
      <c r="E402" s="43"/>
      <c r="F402" s="43"/>
      <c r="G402" s="44"/>
    </row>
    <row r="403" spans="1:7" s="17" customFormat="1" ht="13.5" thickBot="1" x14ac:dyDescent="0.3">
      <c r="A403" s="166" t="s">
        <v>624</v>
      </c>
      <c r="B403" s="167"/>
      <c r="C403" s="157" t="s">
        <v>623</v>
      </c>
      <c r="D403" s="158"/>
      <c r="E403" s="158"/>
      <c r="F403" s="159"/>
      <c r="G403" s="10" t="s">
        <v>149</v>
      </c>
    </row>
    <row r="404" spans="1:7" s="17" customFormat="1" ht="13.5" thickBot="1" x14ac:dyDescent="0.3">
      <c r="A404" s="157" t="s">
        <v>879</v>
      </c>
      <c r="B404" s="158"/>
      <c r="C404" s="158"/>
      <c r="D404" s="158"/>
      <c r="E404" s="158"/>
      <c r="F404" s="158"/>
      <c r="G404" s="159"/>
    </row>
    <row r="405" spans="1:7" s="17" customFormat="1" ht="12.75" x14ac:dyDescent="0.25">
      <c r="A405" s="168" t="s">
        <v>692</v>
      </c>
      <c r="B405" s="169"/>
      <c r="C405" s="18" t="s">
        <v>693</v>
      </c>
      <c r="D405" s="18" t="s">
        <v>694</v>
      </c>
      <c r="E405" s="18" t="s">
        <v>695</v>
      </c>
      <c r="F405" s="34" t="s">
        <v>696</v>
      </c>
      <c r="G405" s="35" t="s">
        <v>697</v>
      </c>
    </row>
    <row r="406" spans="1:7" s="17" customFormat="1" ht="12.75" x14ac:dyDescent="0.25">
      <c r="A406" s="146">
        <v>88264</v>
      </c>
      <c r="B406" s="147"/>
      <c r="C406" s="23" t="s">
        <v>797</v>
      </c>
      <c r="D406" s="24" t="s">
        <v>13</v>
      </c>
      <c r="E406" s="50">
        <v>0.01</v>
      </c>
      <c r="F406" s="31"/>
      <c r="G406" s="39"/>
    </row>
    <row r="407" spans="1:7" s="17" customFormat="1" ht="12.75" x14ac:dyDescent="0.25">
      <c r="A407" s="148" t="s">
        <v>729</v>
      </c>
      <c r="B407" s="149"/>
      <c r="C407" s="28" t="s">
        <v>882</v>
      </c>
      <c r="D407" s="29" t="s">
        <v>149</v>
      </c>
      <c r="E407" s="47">
        <v>1</v>
      </c>
      <c r="F407" s="31"/>
      <c r="G407" s="39"/>
    </row>
    <row r="408" spans="1:7" s="17" customFormat="1" ht="13.5" thickBot="1" x14ac:dyDescent="0.3">
      <c r="A408" s="163"/>
      <c r="B408" s="164"/>
      <c r="C408" s="164"/>
      <c r="D408" s="164"/>
      <c r="E408" s="164"/>
      <c r="F408" s="165"/>
      <c r="G408" s="40"/>
    </row>
    <row r="409" spans="1:7" s="17" customFormat="1" ht="13.5" thickBot="1" x14ac:dyDescent="0.3">
      <c r="A409" s="207"/>
      <c r="B409" s="205"/>
      <c r="C409" s="205"/>
      <c r="D409" s="205"/>
      <c r="E409" s="205"/>
      <c r="F409" s="205"/>
      <c r="G409" s="205"/>
    </row>
    <row r="410" spans="1:7" s="17" customFormat="1" ht="13.5" thickBot="1" x14ac:dyDescent="0.3">
      <c r="A410" s="177" t="s">
        <v>881</v>
      </c>
      <c r="B410" s="178"/>
      <c r="C410" s="178"/>
      <c r="D410" s="178"/>
      <c r="E410" s="178"/>
      <c r="F410" s="178"/>
      <c r="G410" s="179"/>
    </row>
    <row r="411" spans="1:7" s="17" customFormat="1" ht="12.75" x14ac:dyDescent="0.25">
      <c r="A411" s="168" t="s">
        <v>735</v>
      </c>
      <c r="B411" s="169"/>
      <c r="C411" s="18" t="s">
        <v>736</v>
      </c>
      <c r="D411" s="180" t="s">
        <v>737</v>
      </c>
      <c r="E411" s="181"/>
      <c r="F411" s="34" t="s">
        <v>738</v>
      </c>
      <c r="G411" s="35" t="s">
        <v>739</v>
      </c>
    </row>
    <row r="412" spans="1:7" s="17" customFormat="1" ht="12.75" x14ac:dyDescent="0.25">
      <c r="A412" s="174"/>
      <c r="B412" s="171"/>
      <c r="C412" s="28"/>
      <c r="D412" s="204"/>
      <c r="E412" s="171"/>
      <c r="F412" s="31"/>
      <c r="G412" s="39"/>
    </row>
    <row r="413" spans="1:7" s="17" customFormat="1" ht="12.75" x14ac:dyDescent="0.25">
      <c r="A413" s="174">
        <v>44354</v>
      </c>
      <c r="B413" s="171"/>
      <c r="C413" s="23" t="s">
        <v>852</v>
      </c>
      <c r="D413" s="182" t="s">
        <v>853</v>
      </c>
      <c r="E413" s="173"/>
      <c r="F413" s="31" t="s">
        <v>854</v>
      </c>
      <c r="G413" s="39">
        <v>0.95</v>
      </c>
    </row>
    <row r="414" spans="1:7" s="17" customFormat="1" ht="12.75" x14ac:dyDescent="0.25">
      <c r="A414" s="174">
        <v>44354</v>
      </c>
      <c r="B414" s="171"/>
      <c r="C414" s="28" t="s">
        <v>855</v>
      </c>
      <c r="D414" s="182" t="s">
        <v>856</v>
      </c>
      <c r="E414" s="173"/>
      <c r="F414" s="31" t="s">
        <v>857</v>
      </c>
      <c r="G414" s="39">
        <v>0.25</v>
      </c>
    </row>
    <row r="415" spans="1:7" s="17" customFormat="1" ht="13.5" thickBot="1" x14ac:dyDescent="0.3">
      <c r="A415" s="163" t="s">
        <v>755</v>
      </c>
      <c r="B415" s="164"/>
      <c r="C415" s="164"/>
      <c r="D415" s="164"/>
      <c r="E415" s="164"/>
      <c r="F415" s="165"/>
      <c r="G415" s="40">
        <f>MEDIAN(G412:G414)</f>
        <v>0.6</v>
      </c>
    </row>
    <row r="416" spans="1:7" s="17" customFormat="1" ht="13.5" thickBot="1" x14ac:dyDescent="0.3">
      <c r="A416" s="43"/>
      <c r="B416" s="43"/>
      <c r="C416" s="43"/>
      <c r="D416" s="43"/>
      <c r="E416" s="43"/>
      <c r="F416" s="43"/>
      <c r="G416" s="44"/>
    </row>
    <row r="417" spans="1:7" s="17" customFormat="1" ht="13.5" thickBot="1" x14ac:dyDescent="0.3">
      <c r="A417" s="166" t="s">
        <v>627</v>
      </c>
      <c r="B417" s="167"/>
      <c r="C417" s="157" t="s">
        <v>626</v>
      </c>
      <c r="D417" s="158"/>
      <c r="E417" s="158"/>
      <c r="F417" s="159"/>
      <c r="G417" s="10" t="s">
        <v>149</v>
      </c>
    </row>
    <row r="418" spans="1:7" s="17" customFormat="1" ht="13.5" thickBot="1" x14ac:dyDescent="0.3">
      <c r="A418" s="157" t="s">
        <v>879</v>
      </c>
      <c r="B418" s="158"/>
      <c r="C418" s="158"/>
      <c r="D418" s="158"/>
      <c r="E418" s="158"/>
      <c r="F418" s="158"/>
      <c r="G418" s="159"/>
    </row>
    <row r="419" spans="1:7" s="17" customFormat="1" ht="12.75" x14ac:dyDescent="0.25">
      <c r="A419" s="168" t="s">
        <v>692</v>
      </c>
      <c r="B419" s="169"/>
      <c r="C419" s="18" t="s">
        <v>693</v>
      </c>
      <c r="D419" s="18" t="s">
        <v>694</v>
      </c>
      <c r="E419" s="18" t="s">
        <v>695</v>
      </c>
      <c r="F419" s="34"/>
      <c r="G419" s="35"/>
    </row>
    <row r="420" spans="1:7" s="17" customFormat="1" ht="12.75" x14ac:dyDescent="0.25">
      <c r="A420" s="146">
        <v>88264</v>
      </c>
      <c r="B420" s="147"/>
      <c r="C420" s="23" t="s">
        <v>797</v>
      </c>
      <c r="D420" s="24" t="s">
        <v>13</v>
      </c>
      <c r="E420" s="50">
        <v>0.01</v>
      </c>
      <c r="F420" s="31"/>
      <c r="G420" s="39"/>
    </row>
    <row r="421" spans="1:7" s="17" customFormat="1" ht="12.75" x14ac:dyDescent="0.25">
      <c r="A421" s="148" t="s">
        <v>729</v>
      </c>
      <c r="B421" s="149"/>
      <c r="C421" s="28" t="s">
        <v>883</v>
      </c>
      <c r="D421" s="29" t="s">
        <v>149</v>
      </c>
      <c r="E421" s="47">
        <v>1</v>
      </c>
      <c r="F421" s="31"/>
      <c r="G421" s="39"/>
    </row>
    <row r="422" spans="1:7" s="17" customFormat="1" ht="13.5" thickBot="1" x14ac:dyDescent="0.3">
      <c r="A422" s="163"/>
      <c r="B422" s="164"/>
      <c r="C422" s="164"/>
      <c r="D422" s="164"/>
      <c r="E422" s="164"/>
      <c r="F422" s="165"/>
      <c r="G422" s="40"/>
    </row>
    <row r="423" spans="1:7" s="17" customFormat="1" ht="13.5" thickBot="1" x14ac:dyDescent="0.3">
      <c r="A423" s="207"/>
      <c r="B423" s="205"/>
      <c r="C423" s="205"/>
      <c r="D423" s="205"/>
      <c r="E423" s="205"/>
      <c r="F423" s="205"/>
      <c r="G423" s="205"/>
    </row>
    <row r="424" spans="1:7" s="17" customFormat="1" ht="13.5" thickBot="1" x14ac:dyDescent="0.3">
      <c r="A424" s="177" t="s">
        <v>881</v>
      </c>
      <c r="B424" s="178"/>
      <c r="C424" s="178"/>
      <c r="D424" s="178"/>
      <c r="E424" s="178"/>
      <c r="F424" s="178"/>
      <c r="G424" s="179"/>
    </row>
    <row r="425" spans="1:7" ht="12.75" x14ac:dyDescent="0.25">
      <c r="A425" s="168" t="s">
        <v>735</v>
      </c>
      <c r="B425" s="169"/>
      <c r="C425" s="18" t="s">
        <v>736</v>
      </c>
      <c r="D425" s="180" t="s">
        <v>737</v>
      </c>
      <c r="E425" s="181"/>
      <c r="F425" s="34" t="s">
        <v>738</v>
      </c>
      <c r="G425" s="35" t="s">
        <v>739</v>
      </c>
    </row>
    <row r="426" spans="1:7" ht="12.75" x14ac:dyDescent="0.25">
      <c r="A426" s="174"/>
      <c r="B426" s="171"/>
      <c r="C426" s="28"/>
      <c r="D426" s="204"/>
      <c r="E426" s="171"/>
      <c r="F426" s="31"/>
      <c r="G426" s="39"/>
    </row>
    <row r="427" spans="1:7" ht="12.75" x14ac:dyDescent="0.25">
      <c r="A427" s="174">
        <v>44354</v>
      </c>
      <c r="B427" s="171"/>
      <c r="C427" s="23" t="s">
        <v>852</v>
      </c>
      <c r="D427" s="182" t="s">
        <v>853</v>
      </c>
      <c r="E427" s="173"/>
      <c r="F427" s="31" t="s">
        <v>854</v>
      </c>
      <c r="G427" s="39">
        <v>0.82</v>
      </c>
    </row>
    <row r="428" spans="1:7" ht="12.75" x14ac:dyDescent="0.25">
      <c r="A428" s="174"/>
      <c r="B428" s="171"/>
      <c r="C428" s="28"/>
      <c r="D428" s="182"/>
      <c r="E428" s="173"/>
      <c r="F428" s="31"/>
      <c r="G428" s="39"/>
    </row>
    <row r="429" spans="1:7" ht="13.5" thickBot="1" x14ac:dyDescent="0.3">
      <c r="A429" s="163" t="s">
        <v>755</v>
      </c>
      <c r="B429" s="164"/>
      <c r="C429" s="164"/>
      <c r="D429" s="164"/>
      <c r="E429" s="164"/>
      <c r="F429" s="165"/>
      <c r="G429" s="40">
        <f>MEDIAN(G426:G428)</f>
        <v>0.82</v>
      </c>
    </row>
    <row r="430" spans="1:7" s="58" customFormat="1" ht="13.5" thickBot="1" x14ac:dyDescent="0.3">
      <c r="A430" s="208"/>
      <c r="B430" s="208"/>
      <c r="C430" s="208"/>
      <c r="D430" s="208"/>
      <c r="E430" s="208"/>
      <c r="F430" s="208"/>
      <c r="G430" s="208"/>
    </row>
    <row r="431" spans="1:7" s="58" customFormat="1" ht="13.5" thickBot="1" x14ac:dyDescent="0.3">
      <c r="A431" s="166" t="s">
        <v>630</v>
      </c>
      <c r="B431" s="167"/>
      <c r="C431" s="157" t="s">
        <v>629</v>
      </c>
      <c r="D431" s="158"/>
      <c r="E431" s="158"/>
      <c r="F431" s="159"/>
      <c r="G431" s="10" t="s">
        <v>149</v>
      </c>
    </row>
    <row r="432" spans="1:7" s="58" customFormat="1" ht="13.5" thickBot="1" x14ac:dyDescent="0.3">
      <c r="A432" s="157" t="s">
        <v>879</v>
      </c>
      <c r="B432" s="158"/>
      <c r="C432" s="158"/>
      <c r="D432" s="158"/>
      <c r="E432" s="158"/>
      <c r="F432" s="158"/>
      <c r="G432" s="159"/>
    </row>
    <row r="433" spans="1:7" s="58" customFormat="1" ht="12.75" x14ac:dyDescent="0.25">
      <c r="A433" s="168" t="s">
        <v>692</v>
      </c>
      <c r="B433" s="169"/>
      <c r="C433" s="18" t="s">
        <v>693</v>
      </c>
      <c r="D433" s="18" t="s">
        <v>694</v>
      </c>
      <c r="E433" s="18" t="s">
        <v>695</v>
      </c>
      <c r="F433" s="34"/>
      <c r="G433" s="35"/>
    </row>
    <row r="434" spans="1:7" s="58" customFormat="1" ht="12.75" x14ac:dyDescent="0.25">
      <c r="A434" s="146">
        <v>88264</v>
      </c>
      <c r="B434" s="147"/>
      <c r="C434" s="23" t="s">
        <v>797</v>
      </c>
      <c r="D434" s="24" t="s">
        <v>13</v>
      </c>
      <c r="E434" s="50">
        <v>0.01</v>
      </c>
      <c r="F434" s="31"/>
      <c r="G434" s="39"/>
    </row>
    <row r="435" spans="1:7" s="58" customFormat="1" ht="12.75" x14ac:dyDescent="0.25">
      <c r="A435" s="148" t="s">
        <v>729</v>
      </c>
      <c r="B435" s="149"/>
      <c r="C435" s="28" t="s">
        <v>884</v>
      </c>
      <c r="D435" s="29" t="s">
        <v>149</v>
      </c>
      <c r="E435" s="47">
        <v>1</v>
      </c>
      <c r="F435" s="31"/>
      <c r="G435" s="39"/>
    </row>
    <row r="436" spans="1:7" s="58" customFormat="1" ht="13.5" thickBot="1" x14ac:dyDescent="0.3">
      <c r="A436" s="163"/>
      <c r="B436" s="164"/>
      <c r="C436" s="164"/>
      <c r="D436" s="164"/>
      <c r="E436" s="164"/>
      <c r="F436" s="165"/>
      <c r="G436" s="40"/>
    </row>
    <row r="437" spans="1:7" s="58" customFormat="1" ht="13.5" thickBot="1" x14ac:dyDescent="0.3">
      <c r="A437" s="207"/>
      <c r="B437" s="205"/>
      <c r="C437" s="205"/>
      <c r="D437" s="205"/>
      <c r="E437" s="205"/>
      <c r="F437" s="205"/>
      <c r="G437" s="205"/>
    </row>
    <row r="438" spans="1:7" s="58" customFormat="1" ht="13.5" thickBot="1" x14ac:dyDescent="0.3">
      <c r="A438" s="177" t="s">
        <v>881</v>
      </c>
      <c r="B438" s="178"/>
      <c r="C438" s="178"/>
      <c r="D438" s="178"/>
      <c r="E438" s="178"/>
      <c r="F438" s="178"/>
      <c r="G438" s="179"/>
    </row>
    <row r="439" spans="1:7" s="58" customFormat="1" ht="12.75" x14ac:dyDescent="0.25">
      <c r="A439" s="168" t="s">
        <v>735</v>
      </c>
      <c r="B439" s="169"/>
      <c r="C439" s="18" t="s">
        <v>736</v>
      </c>
      <c r="D439" s="180" t="s">
        <v>737</v>
      </c>
      <c r="E439" s="181"/>
      <c r="F439" s="34" t="s">
        <v>738</v>
      </c>
      <c r="G439" s="35" t="s">
        <v>739</v>
      </c>
    </row>
    <row r="440" spans="1:7" s="58" customFormat="1" ht="12.75" x14ac:dyDescent="0.25">
      <c r="A440" s="174"/>
      <c r="B440" s="171"/>
      <c r="C440" s="28"/>
      <c r="D440" s="204"/>
      <c r="E440" s="171"/>
      <c r="F440" s="31"/>
      <c r="G440" s="39"/>
    </row>
    <row r="441" spans="1:7" s="58" customFormat="1" ht="12.75" x14ac:dyDescent="0.25">
      <c r="A441" s="174">
        <v>44354</v>
      </c>
      <c r="B441" s="171"/>
      <c r="C441" s="23" t="s">
        <v>852</v>
      </c>
      <c r="D441" s="182" t="s">
        <v>853</v>
      </c>
      <c r="E441" s="173"/>
      <c r="F441" s="31" t="s">
        <v>854</v>
      </c>
      <c r="G441" s="39">
        <v>0.9</v>
      </c>
    </row>
    <row r="442" spans="1:7" s="58" customFormat="1" ht="12.75" x14ac:dyDescent="0.25">
      <c r="A442" s="174"/>
      <c r="B442" s="171"/>
      <c r="C442" s="28"/>
      <c r="D442" s="182"/>
      <c r="E442" s="173"/>
      <c r="F442" s="31"/>
      <c r="G442" s="39"/>
    </row>
    <row r="443" spans="1:7" s="58" customFormat="1" ht="13.5" thickBot="1" x14ac:dyDescent="0.3">
      <c r="A443" s="163" t="s">
        <v>755</v>
      </c>
      <c r="B443" s="164"/>
      <c r="C443" s="164"/>
      <c r="D443" s="164"/>
      <c r="E443" s="164"/>
      <c r="F443" s="165"/>
      <c r="G443" s="40">
        <f>MEDIAN(G440:G442)</f>
        <v>0.9</v>
      </c>
    </row>
    <row r="444" spans="1:7" s="58" customFormat="1" ht="13.5" thickBot="1" x14ac:dyDescent="0.3">
      <c r="A444" s="59"/>
      <c r="B444" s="59"/>
      <c r="C444" s="59"/>
      <c r="D444" s="59"/>
      <c r="E444" s="59"/>
      <c r="F444" s="59"/>
      <c r="G444" s="59"/>
    </row>
    <row r="445" spans="1:7" s="58" customFormat="1" ht="13.5" thickBot="1" x14ac:dyDescent="0.3">
      <c r="A445" s="166" t="s">
        <v>633</v>
      </c>
      <c r="B445" s="167"/>
      <c r="C445" s="157" t="s">
        <v>632</v>
      </c>
      <c r="D445" s="158"/>
      <c r="E445" s="158"/>
      <c r="F445" s="159"/>
      <c r="G445" s="10" t="s">
        <v>149</v>
      </c>
    </row>
    <row r="446" spans="1:7" s="58" customFormat="1" ht="13.5" thickBot="1" x14ac:dyDescent="0.3">
      <c r="A446" s="157" t="s">
        <v>879</v>
      </c>
      <c r="B446" s="158"/>
      <c r="C446" s="158"/>
      <c r="D446" s="158"/>
      <c r="E446" s="158"/>
      <c r="F446" s="158"/>
      <c r="G446" s="159"/>
    </row>
    <row r="447" spans="1:7" s="58" customFormat="1" ht="12.75" x14ac:dyDescent="0.25">
      <c r="A447" s="168" t="s">
        <v>692</v>
      </c>
      <c r="B447" s="169"/>
      <c r="C447" s="18" t="s">
        <v>693</v>
      </c>
      <c r="D447" s="18" t="s">
        <v>694</v>
      </c>
      <c r="E447" s="18" t="s">
        <v>695</v>
      </c>
      <c r="F447" s="34"/>
      <c r="G447" s="35"/>
    </row>
    <row r="448" spans="1:7" s="58" customFormat="1" ht="12.75" x14ac:dyDescent="0.25">
      <c r="A448" s="146">
        <v>88264</v>
      </c>
      <c r="B448" s="147"/>
      <c r="C448" s="23" t="s">
        <v>797</v>
      </c>
      <c r="D448" s="24" t="s">
        <v>13</v>
      </c>
      <c r="E448" s="50">
        <v>0.01</v>
      </c>
      <c r="F448" s="31"/>
      <c r="G448" s="39"/>
    </row>
    <row r="449" spans="1:7" s="58" customFormat="1" ht="12.75" x14ac:dyDescent="0.25">
      <c r="A449" s="148" t="s">
        <v>729</v>
      </c>
      <c r="B449" s="149"/>
      <c r="C449" s="28" t="s">
        <v>885</v>
      </c>
      <c r="D449" s="29" t="s">
        <v>149</v>
      </c>
      <c r="E449" s="47">
        <v>1</v>
      </c>
      <c r="F449" s="31"/>
      <c r="G449" s="39"/>
    </row>
    <row r="450" spans="1:7" s="58" customFormat="1" ht="13.5" thickBot="1" x14ac:dyDescent="0.3">
      <c r="A450" s="163"/>
      <c r="B450" s="164"/>
      <c r="C450" s="164"/>
      <c r="D450" s="164"/>
      <c r="E450" s="164"/>
      <c r="F450" s="165"/>
      <c r="G450" s="40"/>
    </row>
    <row r="451" spans="1:7" s="58" customFormat="1" ht="13.5" thickBot="1" x14ac:dyDescent="0.3">
      <c r="A451" s="207"/>
      <c r="B451" s="205"/>
      <c r="C451" s="205"/>
      <c r="D451" s="205"/>
      <c r="E451" s="205"/>
      <c r="F451" s="205"/>
      <c r="G451" s="205"/>
    </row>
    <row r="452" spans="1:7" s="58" customFormat="1" ht="13.5" thickBot="1" x14ac:dyDescent="0.3">
      <c r="A452" s="177" t="s">
        <v>881</v>
      </c>
      <c r="B452" s="178"/>
      <c r="C452" s="178"/>
      <c r="D452" s="178"/>
      <c r="E452" s="178"/>
      <c r="F452" s="178"/>
      <c r="G452" s="179"/>
    </row>
    <row r="453" spans="1:7" s="58" customFormat="1" ht="12.75" x14ac:dyDescent="0.25">
      <c r="A453" s="168" t="s">
        <v>735</v>
      </c>
      <c r="B453" s="169"/>
      <c r="C453" s="18" t="s">
        <v>736</v>
      </c>
      <c r="D453" s="180" t="s">
        <v>737</v>
      </c>
      <c r="E453" s="181"/>
      <c r="F453" s="34" t="s">
        <v>738</v>
      </c>
      <c r="G453" s="35" t="s">
        <v>739</v>
      </c>
    </row>
    <row r="454" spans="1:7" s="58" customFormat="1" ht="12.75" x14ac:dyDescent="0.25">
      <c r="A454" s="174"/>
      <c r="B454" s="171"/>
      <c r="C454" s="28"/>
      <c r="D454" s="204"/>
      <c r="E454" s="171"/>
      <c r="F454" s="31"/>
      <c r="G454" s="39"/>
    </row>
    <row r="455" spans="1:7" s="58" customFormat="1" ht="12.75" x14ac:dyDescent="0.25">
      <c r="A455" s="174">
        <v>44354</v>
      </c>
      <c r="B455" s="171"/>
      <c r="C455" s="23" t="s">
        <v>852</v>
      </c>
      <c r="D455" s="182" t="s">
        <v>853</v>
      </c>
      <c r="E455" s="173"/>
      <c r="F455" s="31" t="s">
        <v>854</v>
      </c>
      <c r="G455" s="39">
        <v>1.95</v>
      </c>
    </row>
    <row r="456" spans="1:7" s="58" customFormat="1" ht="12.75" x14ac:dyDescent="0.25">
      <c r="A456" s="174"/>
      <c r="B456" s="171"/>
      <c r="C456" s="28"/>
      <c r="D456" s="182"/>
      <c r="E456" s="173"/>
      <c r="F456" s="31"/>
      <c r="G456" s="39"/>
    </row>
    <row r="457" spans="1:7" s="58" customFormat="1" ht="13.5" thickBot="1" x14ac:dyDescent="0.3">
      <c r="A457" s="163" t="s">
        <v>755</v>
      </c>
      <c r="B457" s="164"/>
      <c r="C457" s="164"/>
      <c r="D457" s="164"/>
      <c r="E457" s="164"/>
      <c r="F457" s="165"/>
      <c r="G457" s="40">
        <f>MEDIAN(G454:G456)</f>
        <v>1.95</v>
      </c>
    </row>
    <row r="458" spans="1:7" s="58" customFormat="1" ht="13.5" thickBot="1" x14ac:dyDescent="0.3">
      <c r="A458" s="59"/>
      <c r="B458" s="59"/>
      <c r="C458" s="59"/>
      <c r="D458" s="59"/>
      <c r="E458" s="59"/>
      <c r="F458" s="59"/>
      <c r="G458" s="59"/>
    </row>
    <row r="459" spans="1:7" s="58" customFormat="1" ht="13.5" thickBot="1" x14ac:dyDescent="0.3">
      <c r="A459" s="166" t="s">
        <v>636</v>
      </c>
      <c r="B459" s="167"/>
      <c r="C459" s="157" t="s">
        <v>635</v>
      </c>
      <c r="D459" s="158"/>
      <c r="E459" s="158"/>
      <c r="F459" s="159"/>
      <c r="G459" s="10" t="s">
        <v>149</v>
      </c>
    </row>
    <row r="460" spans="1:7" s="58" customFormat="1" ht="13.5" thickBot="1" x14ac:dyDescent="0.3">
      <c r="A460" s="157" t="s">
        <v>879</v>
      </c>
      <c r="B460" s="158"/>
      <c r="C460" s="158"/>
      <c r="D460" s="158"/>
      <c r="E460" s="158"/>
      <c r="F460" s="158"/>
      <c r="G460" s="159"/>
    </row>
    <row r="461" spans="1:7" s="58" customFormat="1" ht="12.75" x14ac:dyDescent="0.25">
      <c r="A461" s="168" t="s">
        <v>692</v>
      </c>
      <c r="B461" s="169"/>
      <c r="C461" s="18" t="s">
        <v>693</v>
      </c>
      <c r="D461" s="18" t="s">
        <v>694</v>
      </c>
      <c r="E461" s="18" t="s">
        <v>695</v>
      </c>
      <c r="F461" s="34"/>
      <c r="G461" s="35"/>
    </row>
    <row r="462" spans="1:7" s="58" customFormat="1" ht="12.75" x14ac:dyDescent="0.25">
      <c r="A462" s="146">
        <v>88264</v>
      </c>
      <c r="B462" s="147"/>
      <c r="C462" s="23" t="s">
        <v>797</v>
      </c>
      <c r="D462" s="24" t="s">
        <v>13</v>
      </c>
      <c r="E462" s="50">
        <v>0.01</v>
      </c>
      <c r="F462" s="31"/>
      <c r="G462" s="39"/>
    </row>
    <row r="463" spans="1:7" s="58" customFormat="1" ht="12.75" x14ac:dyDescent="0.25">
      <c r="A463" s="148" t="s">
        <v>729</v>
      </c>
      <c r="B463" s="149"/>
      <c r="C463" s="28" t="s">
        <v>886</v>
      </c>
      <c r="D463" s="29" t="s">
        <v>149</v>
      </c>
      <c r="E463" s="47">
        <v>1</v>
      </c>
      <c r="F463" s="31"/>
      <c r="G463" s="39"/>
    </row>
    <row r="464" spans="1:7" s="58" customFormat="1" ht="13.5" thickBot="1" x14ac:dyDescent="0.3">
      <c r="A464" s="163"/>
      <c r="B464" s="164"/>
      <c r="C464" s="164"/>
      <c r="D464" s="164"/>
      <c r="E464" s="164"/>
      <c r="F464" s="165"/>
      <c r="G464" s="40"/>
    </row>
    <row r="465" spans="1:7" s="58" customFormat="1" ht="13.5" thickBot="1" x14ac:dyDescent="0.3">
      <c r="A465" s="207"/>
      <c r="B465" s="205"/>
      <c r="C465" s="205"/>
      <c r="D465" s="205"/>
      <c r="E465" s="205"/>
      <c r="F465" s="205"/>
      <c r="G465" s="205"/>
    </row>
    <row r="466" spans="1:7" s="58" customFormat="1" ht="13.5" thickBot="1" x14ac:dyDescent="0.3">
      <c r="A466" s="177" t="s">
        <v>881</v>
      </c>
      <c r="B466" s="178"/>
      <c r="C466" s="178"/>
      <c r="D466" s="178"/>
      <c r="E466" s="178"/>
      <c r="F466" s="178"/>
      <c r="G466" s="179"/>
    </row>
    <row r="467" spans="1:7" s="58" customFormat="1" ht="12.75" x14ac:dyDescent="0.25">
      <c r="A467" s="168" t="s">
        <v>735</v>
      </c>
      <c r="B467" s="169"/>
      <c r="C467" s="18" t="s">
        <v>736</v>
      </c>
      <c r="D467" s="180" t="s">
        <v>737</v>
      </c>
      <c r="E467" s="181"/>
      <c r="F467" s="34" t="s">
        <v>738</v>
      </c>
      <c r="G467" s="35" t="s">
        <v>739</v>
      </c>
    </row>
    <row r="468" spans="1:7" s="17" customFormat="1" ht="12.75" x14ac:dyDescent="0.25">
      <c r="A468" s="174">
        <v>44354</v>
      </c>
      <c r="B468" s="171"/>
      <c r="C468" s="28" t="s">
        <v>849</v>
      </c>
      <c r="D468" s="204" t="s">
        <v>850</v>
      </c>
      <c r="E468" s="171"/>
      <c r="F468" s="31" t="s">
        <v>851</v>
      </c>
      <c r="G468" s="39">
        <v>0.76</v>
      </c>
    </row>
    <row r="469" spans="1:7" s="58" customFormat="1" ht="12.75" x14ac:dyDescent="0.25">
      <c r="A469" s="174">
        <v>44354</v>
      </c>
      <c r="B469" s="171"/>
      <c r="C469" s="23" t="s">
        <v>852</v>
      </c>
      <c r="D469" s="182" t="s">
        <v>853</v>
      </c>
      <c r="E469" s="173"/>
      <c r="F469" s="31" t="s">
        <v>854</v>
      </c>
      <c r="G469" s="39">
        <v>0.15</v>
      </c>
    </row>
    <row r="470" spans="1:7" s="58" customFormat="1" ht="12.75" x14ac:dyDescent="0.25">
      <c r="A470" s="174"/>
      <c r="B470" s="171"/>
      <c r="C470" s="28"/>
      <c r="D470" s="182"/>
      <c r="E470" s="173"/>
      <c r="F470" s="31"/>
      <c r="G470" s="39"/>
    </row>
    <row r="471" spans="1:7" s="58" customFormat="1" ht="13.5" thickBot="1" x14ac:dyDescent="0.3">
      <c r="A471" s="163" t="s">
        <v>755</v>
      </c>
      <c r="B471" s="164"/>
      <c r="C471" s="164"/>
      <c r="D471" s="164"/>
      <c r="E471" s="164"/>
      <c r="F471" s="165"/>
      <c r="G471" s="40">
        <f>MEDIAN(G468:G470)</f>
        <v>0.45499999999999996</v>
      </c>
    </row>
    <row r="472" spans="1:7" s="58" customFormat="1" ht="13.5" thickBot="1" x14ac:dyDescent="0.3">
      <c r="A472" s="59"/>
      <c r="B472" s="59"/>
      <c r="C472" s="59"/>
      <c r="D472" s="59"/>
      <c r="E472" s="59"/>
      <c r="F472" s="59"/>
      <c r="G472" s="59"/>
    </row>
    <row r="473" spans="1:7" s="58" customFormat="1" ht="13.5" thickBot="1" x14ac:dyDescent="0.3">
      <c r="A473" s="166" t="s">
        <v>639</v>
      </c>
      <c r="B473" s="167"/>
      <c r="C473" s="157" t="s">
        <v>638</v>
      </c>
      <c r="D473" s="158"/>
      <c r="E473" s="158"/>
      <c r="F473" s="159"/>
      <c r="G473" s="10" t="s">
        <v>149</v>
      </c>
    </row>
    <row r="474" spans="1:7" s="58" customFormat="1" ht="13.5" thickBot="1" x14ac:dyDescent="0.3">
      <c r="A474" s="157" t="s">
        <v>879</v>
      </c>
      <c r="B474" s="158"/>
      <c r="C474" s="158"/>
      <c r="D474" s="158"/>
      <c r="E474" s="158"/>
      <c r="F474" s="158"/>
      <c r="G474" s="159"/>
    </row>
    <row r="475" spans="1:7" s="58" customFormat="1" ht="12.75" x14ac:dyDescent="0.25">
      <c r="A475" s="168" t="s">
        <v>692</v>
      </c>
      <c r="B475" s="169"/>
      <c r="C475" s="18" t="s">
        <v>693</v>
      </c>
      <c r="D475" s="18" t="s">
        <v>694</v>
      </c>
      <c r="E475" s="18" t="s">
        <v>695</v>
      </c>
      <c r="F475" s="34"/>
      <c r="G475" s="35"/>
    </row>
    <row r="476" spans="1:7" s="58" customFormat="1" ht="12.75" x14ac:dyDescent="0.25">
      <c r="A476" s="146">
        <v>88264</v>
      </c>
      <c r="B476" s="147"/>
      <c r="C476" s="23" t="s">
        <v>797</v>
      </c>
      <c r="D476" s="24" t="s">
        <v>13</v>
      </c>
      <c r="E476" s="50">
        <v>0.01</v>
      </c>
      <c r="F476" s="31"/>
      <c r="G476" s="39"/>
    </row>
    <row r="477" spans="1:7" s="58" customFormat="1" ht="12.75" x14ac:dyDescent="0.25">
      <c r="A477" s="148" t="s">
        <v>729</v>
      </c>
      <c r="B477" s="149"/>
      <c r="C477" s="28" t="s">
        <v>887</v>
      </c>
      <c r="D477" s="29" t="s">
        <v>149</v>
      </c>
      <c r="E477" s="47">
        <v>1</v>
      </c>
      <c r="F477" s="31"/>
      <c r="G477" s="39"/>
    </row>
    <row r="478" spans="1:7" s="58" customFormat="1" ht="13.5" thickBot="1" x14ac:dyDescent="0.3">
      <c r="A478" s="163"/>
      <c r="B478" s="164"/>
      <c r="C478" s="164"/>
      <c r="D478" s="164"/>
      <c r="E478" s="164"/>
      <c r="F478" s="165"/>
      <c r="G478" s="40"/>
    </row>
    <row r="479" spans="1:7" s="58" customFormat="1" ht="13.5" thickBot="1" x14ac:dyDescent="0.3">
      <c r="A479" s="207"/>
      <c r="B479" s="205"/>
      <c r="C479" s="205"/>
      <c r="D479" s="205"/>
      <c r="E479" s="205"/>
      <c r="F479" s="205"/>
      <c r="G479" s="205"/>
    </row>
    <row r="480" spans="1:7" s="58" customFormat="1" ht="13.5" thickBot="1" x14ac:dyDescent="0.3">
      <c r="A480" s="177" t="s">
        <v>881</v>
      </c>
      <c r="B480" s="178"/>
      <c r="C480" s="178"/>
      <c r="D480" s="178"/>
      <c r="E480" s="178"/>
      <c r="F480" s="178"/>
      <c r="G480" s="179"/>
    </row>
    <row r="481" spans="1:7" s="58" customFormat="1" ht="12.75" x14ac:dyDescent="0.25">
      <c r="A481" s="168" t="s">
        <v>735</v>
      </c>
      <c r="B481" s="169"/>
      <c r="C481" s="18" t="s">
        <v>736</v>
      </c>
      <c r="D481" s="180" t="s">
        <v>737</v>
      </c>
      <c r="E481" s="181"/>
      <c r="F481" s="34" t="s">
        <v>738</v>
      </c>
      <c r="G481" s="35" t="s">
        <v>739</v>
      </c>
    </row>
    <row r="482" spans="1:7" s="58" customFormat="1" ht="12.75" x14ac:dyDescent="0.25">
      <c r="A482" s="174">
        <v>44354</v>
      </c>
      <c r="B482" s="171"/>
      <c r="C482" s="28" t="s">
        <v>849</v>
      </c>
      <c r="D482" s="204" t="s">
        <v>850</v>
      </c>
      <c r="E482" s="171"/>
      <c r="F482" s="31" t="s">
        <v>851</v>
      </c>
      <c r="G482" s="39">
        <v>0.82</v>
      </c>
    </row>
    <row r="483" spans="1:7" s="58" customFormat="1" ht="12.75" x14ac:dyDescent="0.25">
      <c r="A483" s="174">
        <v>44354</v>
      </c>
      <c r="B483" s="171"/>
      <c r="C483" s="23" t="s">
        <v>852</v>
      </c>
      <c r="D483" s="182" t="s">
        <v>853</v>
      </c>
      <c r="E483" s="173"/>
      <c r="F483" s="31" t="s">
        <v>854</v>
      </c>
      <c r="G483" s="39">
        <v>1.81</v>
      </c>
    </row>
    <row r="484" spans="1:7" s="58" customFormat="1" ht="12.75" x14ac:dyDescent="0.25">
      <c r="A484" s="174"/>
      <c r="B484" s="171"/>
      <c r="C484" s="28"/>
      <c r="D484" s="182"/>
      <c r="E484" s="173"/>
      <c r="F484" s="31"/>
      <c r="G484" s="39"/>
    </row>
    <row r="485" spans="1:7" s="58" customFormat="1" ht="13.5" thickBot="1" x14ac:dyDescent="0.3">
      <c r="A485" s="163" t="s">
        <v>755</v>
      </c>
      <c r="B485" s="164"/>
      <c r="C485" s="164"/>
      <c r="D485" s="164"/>
      <c r="E485" s="164"/>
      <c r="F485" s="165"/>
      <c r="G485" s="40">
        <f>MEDIAN(G482:G484)</f>
        <v>1.3149999999999999</v>
      </c>
    </row>
    <row r="486" spans="1:7" s="58" customFormat="1" ht="13.5" thickBot="1" x14ac:dyDescent="0.3">
      <c r="A486" s="59"/>
      <c r="B486" s="59"/>
      <c r="C486" s="59"/>
      <c r="D486" s="59"/>
      <c r="E486" s="59"/>
      <c r="F486" s="59"/>
      <c r="G486" s="59"/>
    </row>
    <row r="487" spans="1:7" s="58" customFormat="1" ht="13.5" thickBot="1" x14ac:dyDescent="0.3">
      <c r="A487" s="166" t="s">
        <v>642</v>
      </c>
      <c r="B487" s="167"/>
      <c r="C487" s="157" t="s">
        <v>641</v>
      </c>
      <c r="D487" s="158"/>
      <c r="E487" s="158"/>
      <c r="F487" s="159"/>
      <c r="G487" s="10" t="s">
        <v>149</v>
      </c>
    </row>
    <row r="488" spans="1:7" s="58" customFormat="1" ht="13.5" thickBot="1" x14ac:dyDescent="0.3">
      <c r="A488" s="157" t="s">
        <v>888</v>
      </c>
      <c r="B488" s="158"/>
      <c r="C488" s="158"/>
      <c r="D488" s="158"/>
      <c r="E488" s="158"/>
      <c r="F488" s="158"/>
      <c r="G488" s="159"/>
    </row>
    <row r="489" spans="1:7" s="58" customFormat="1" ht="12.75" x14ac:dyDescent="0.25">
      <c r="A489" s="168" t="s">
        <v>692</v>
      </c>
      <c r="B489" s="169"/>
      <c r="C489" s="18" t="s">
        <v>693</v>
      </c>
      <c r="D489" s="18" t="s">
        <v>694</v>
      </c>
      <c r="E489" s="18" t="s">
        <v>695</v>
      </c>
      <c r="F489" s="34"/>
      <c r="G489" s="35"/>
    </row>
    <row r="490" spans="1:7" s="58" customFormat="1" ht="12.75" x14ac:dyDescent="0.25">
      <c r="A490" s="146">
        <v>88264</v>
      </c>
      <c r="B490" s="147"/>
      <c r="C490" s="23" t="s">
        <v>797</v>
      </c>
      <c r="D490" s="24" t="s">
        <v>13</v>
      </c>
      <c r="E490" s="50">
        <v>0.18</v>
      </c>
      <c r="F490" s="31"/>
      <c r="G490" s="39"/>
    </row>
    <row r="491" spans="1:7" s="58" customFormat="1" ht="12.75" x14ac:dyDescent="0.25">
      <c r="A491" s="148" t="s">
        <v>729</v>
      </c>
      <c r="B491" s="149"/>
      <c r="C491" s="28" t="s">
        <v>889</v>
      </c>
      <c r="D491" s="29" t="s">
        <v>61</v>
      </c>
      <c r="E491" s="47">
        <v>0.1</v>
      </c>
      <c r="F491" s="31"/>
      <c r="G491" s="39"/>
    </row>
    <row r="492" spans="1:7" s="58" customFormat="1" ht="13.5" thickBot="1" x14ac:dyDescent="0.3">
      <c r="A492" s="163"/>
      <c r="B492" s="164"/>
      <c r="C492" s="164"/>
      <c r="D492" s="164"/>
      <c r="E492" s="164"/>
      <c r="F492" s="165"/>
      <c r="G492" s="40"/>
    </row>
    <row r="493" spans="1:7" s="58" customFormat="1" ht="13.5" thickBot="1" x14ac:dyDescent="0.3">
      <c r="A493" s="207"/>
      <c r="B493" s="205"/>
      <c r="C493" s="205"/>
      <c r="D493" s="205"/>
      <c r="E493" s="205"/>
      <c r="F493" s="205"/>
      <c r="G493" s="205"/>
    </row>
    <row r="494" spans="1:7" s="58" customFormat="1" ht="13.5" thickBot="1" x14ac:dyDescent="0.3">
      <c r="A494" s="177" t="s">
        <v>881</v>
      </c>
      <c r="B494" s="178"/>
      <c r="C494" s="178"/>
      <c r="D494" s="178"/>
      <c r="E494" s="178"/>
      <c r="F494" s="178"/>
      <c r="G494" s="179"/>
    </row>
    <row r="495" spans="1:7" s="58" customFormat="1" ht="12.75" x14ac:dyDescent="0.25">
      <c r="A495" s="168" t="s">
        <v>735</v>
      </c>
      <c r="B495" s="169"/>
      <c r="C495" s="18" t="s">
        <v>736</v>
      </c>
      <c r="D495" s="180" t="s">
        <v>737</v>
      </c>
      <c r="E495" s="181"/>
      <c r="F495" s="34" t="s">
        <v>738</v>
      </c>
      <c r="G495" s="35" t="s">
        <v>739</v>
      </c>
    </row>
    <row r="496" spans="1:7" s="58" customFormat="1" ht="12.75" x14ac:dyDescent="0.25">
      <c r="A496" s="174"/>
      <c r="B496" s="171"/>
      <c r="C496" s="28"/>
      <c r="D496" s="204"/>
      <c r="E496" s="171"/>
      <c r="F496" s="31"/>
      <c r="G496" s="39"/>
    </row>
    <row r="497" spans="1:7" s="58" customFormat="1" ht="12.75" x14ac:dyDescent="0.25">
      <c r="A497" s="174">
        <v>44354</v>
      </c>
      <c r="B497" s="171"/>
      <c r="C497" s="23" t="s">
        <v>852</v>
      </c>
      <c r="D497" s="182" t="s">
        <v>853</v>
      </c>
      <c r="E497" s="173"/>
      <c r="F497" s="31" t="s">
        <v>854</v>
      </c>
      <c r="G497" s="39">
        <v>60</v>
      </c>
    </row>
    <row r="498" spans="1:7" s="58" customFormat="1" ht="12.75" x14ac:dyDescent="0.25">
      <c r="A498" s="174"/>
      <c r="B498" s="171"/>
      <c r="C498" s="28"/>
      <c r="D498" s="182"/>
      <c r="E498" s="173"/>
      <c r="F498" s="31"/>
      <c r="G498" s="39"/>
    </row>
    <row r="499" spans="1:7" s="58" customFormat="1" ht="13.5" thickBot="1" x14ac:dyDescent="0.3">
      <c r="A499" s="163" t="s">
        <v>755</v>
      </c>
      <c r="B499" s="164"/>
      <c r="C499" s="164"/>
      <c r="D499" s="164"/>
      <c r="E499" s="164"/>
      <c r="F499" s="165"/>
      <c r="G499" s="40">
        <f>MEDIAN(G496:G498)</f>
        <v>60</v>
      </c>
    </row>
    <row r="500" spans="1:7" s="58" customFormat="1" ht="13.5" thickBot="1" x14ac:dyDescent="0.3">
      <c r="A500" s="209"/>
      <c r="B500" s="209"/>
      <c r="C500" s="209"/>
      <c r="D500" s="209"/>
      <c r="E500" s="209"/>
      <c r="F500" s="209"/>
      <c r="G500" s="209"/>
    </row>
    <row r="501" spans="1:7" s="58" customFormat="1" ht="25.5" customHeight="1" thickBot="1" x14ac:dyDescent="0.3">
      <c r="A501" s="127" t="s">
        <v>652</v>
      </c>
      <c r="B501" s="156"/>
      <c r="C501" s="157" t="s">
        <v>890</v>
      </c>
      <c r="D501" s="158"/>
      <c r="E501" s="158"/>
      <c r="F501" s="159"/>
      <c r="G501" s="10" t="s">
        <v>149</v>
      </c>
    </row>
    <row r="502" spans="1:7" s="58" customFormat="1" ht="27" customHeight="1" thickBot="1" x14ac:dyDescent="0.3">
      <c r="A502" s="157" t="s">
        <v>891</v>
      </c>
      <c r="B502" s="158"/>
      <c r="C502" s="158"/>
      <c r="D502" s="158"/>
      <c r="E502" s="158"/>
      <c r="F502" s="158"/>
      <c r="G502" s="159"/>
    </row>
    <row r="503" spans="1:7" s="58" customFormat="1" ht="12.75" x14ac:dyDescent="0.25">
      <c r="A503" s="168" t="s">
        <v>692</v>
      </c>
      <c r="B503" s="169"/>
      <c r="C503" s="18" t="s">
        <v>693</v>
      </c>
      <c r="D503" s="18" t="s">
        <v>694</v>
      </c>
      <c r="E503" s="18" t="s">
        <v>695</v>
      </c>
      <c r="F503" s="34"/>
      <c r="G503" s="35"/>
    </row>
    <row r="504" spans="1:7" s="58" customFormat="1" ht="12.75" x14ac:dyDescent="0.25">
      <c r="A504" s="172">
        <v>88316</v>
      </c>
      <c r="B504" s="173"/>
      <c r="C504" s="23" t="s">
        <v>703</v>
      </c>
      <c r="D504" s="24" t="s">
        <v>13</v>
      </c>
      <c r="E504" s="50">
        <v>0.2</v>
      </c>
      <c r="F504" s="31"/>
      <c r="G504" s="39"/>
    </row>
    <row r="505" spans="1:7" s="58" customFormat="1" ht="51" x14ac:dyDescent="0.25">
      <c r="A505" s="146">
        <v>37558</v>
      </c>
      <c r="B505" s="147"/>
      <c r="C505" s="23" t="s">
        <v>892</v>
      </c>
      <c r="D505" s="24" t="s">
        <v>149</v>
      </c>
      <c r="E505" s="50">
        <v>1</v>
      </c>
      <c r="F505" s="31"/>
      <c r="G505" s="39"/>
    </row>
    <row r="506" spans="1:7" s="58" customFormat="1" ht="13.5" thickBot="1" x14ac:dyDescent="0.3">
      <c r="A506" s="163"/>
      <c r="B506" s="164"/>
      <c r="C506" s="164"/>
      <c r="D506" s="164"/>
      <c r="E506" s="164"/>
      <c r="F506" s="165"/>
      <c r="G506" s="40"/>
    </row>
    <row r="507" spans="1:7" s="58" customFormat="1" ht="13.5" thickBot="1" x14ac:dyDescent="0.3">
      <c r="A507" s="209"/>
      <c r="B507" s="209"/>
      <c r="C507" s="209"/>
      <c r="D507" s="209"/>
      <c r="E507" s="209"/>
      <c r="F507" s="209"/>
      <c r="G507" s="209"/>
    </row>
    <row r="508" spans="1:7" s="58" customFormat="1" ht="24.75" customHeight="1" thickBot="1" x14ac:dyDescent="0.3">
      <c r="A508" s="127" t="s">
        <v>655</v>
      </c>
      <c r="B508" s="156"/>
      <c r="C508" s="157" t="s">
        <v>893</v>
      </c>
      <c r="D508" s="158"/>
      <c r="E508" s="158"/>
      <c r="F508" s="159"/>
      <c r="G508" s="10" t="s">
        <v>149</v>
      </c>
    </row>
    <row r="509" spans="1:7" s="58" customFormat="1" ht="16.5" customHeight="1" thickBot="1" x14ac:dyDescent="0.3">
      <c r="A509" s="157" t="s">
        <v>894</v>
      </c>
      <c r="B509" s="158"/>
      <c r="C509" s="158"/>
      <c r="D509" s="158"/>
      <c r="E509" s="158"/>
      <c r="F509" s="158"/>
      <c r="G509" s="159"/>
    </row>
    <row r="510" spans="1:7" s="58" customFormat="1" ht="12.75" x14ac:dyDescent="0.25">
      <c r="A510" s="168" t="s">
        <v>692</v>
      </c>
      <c r="B510" s="169"/>
      <c r="C510" s="18" t="s">
        <v>693</v>
      </c>
      <c r="D510" s="18" t="s">
        <v>694</v>
      </c>
      <c r="E510" s="18" t="s">
        <v>695</v>
      </c>
      <c r="F510" s="34" t="s">
        <v>696</v>
      </c>
      <c r="G510" s="35" t="s">
        <v>697</v>
      </c>
    </row>
    <row r="511" spans="1:7" s="58" customFormat="1" ht="12.75" x14ac:dyDescent="0.25">
      <c r="A511" s="172">
        <v>88316</v>
      </c>
      <c r="B511" s="173"/>
      <c r="C511" s="23" t="s">
        <v>703</v>
      </c>
      <c r="D511" s="24" t="s">
        <v>13</v>
      </c>
      <c r="E511" s="50">
        <v>0.2</v>
      </c>
      <c r="F511" s="31"/>
      <c r="G511" s="39"/>
    </row>
    <row r="512" spans="1:7" s="58" customFormat="1" ht="51" x14ac:dyDescent="0.25">
      <c r="A512" s="146">
        <v>37556</v>
      </c>
      <c r="B512" s="147"/>
      <c r="C512" s="23" t="s">
        <v>895</v>
      </c>
      <c r="D512" s="24" t="s">
        <v>149</v>
      </c>
      <c r="E512" s="50">
        <v>1</v>
      </c>
      <c r="F512" s="31"/>
      <c r="G512" s="39"/>
    </row>
    <row r="513" spans="1:12" s="58" customFormat="1" ht="13.5" thickBot="1" x14ac:dyDescent="0.3">
      <c r="A513" s="163"/>
      <c r="B513" s="164"/>
      <c r="C513" s="164"/>
      <c r="D513" s="164"/>
      <c r="E513" s="164"/>
      <c r="F513" s="165"/>
      <c r="G513" s="40"/>
    </row>
    <row r="514" spans="1:12" s="58" customFormat="1" ht="13.5" thickBot="1" x14ac:dyDescent="0.3">
      <c r="A514" s="209"/>
      <c r="B514" s="209"/>
      <c r="C514" s="209"/>
      <c r="D514" s="209"/>
      <c r="E514" s="209"/>
      <c r="F514" s="209"/>
      <c r="G514" s="209"/>
    </row>
    <row r="515" spans="1:12" s="58" customFormat="1" ht="29.25" customHeight="1" thickBot="1" x14ac:dyDescent="0.3">
      <c r="A515" s="127" t="s">
        <v>658</v>
      </c>
      <c r="B515" s="156"/>
      <c r="C515" s="157" t="s">
        <v>896</v>
      </c>
      <c r="D515" s="158"/>
      <c r="E515" s="158"/>
      <c r="F515" s="159"/>
      <c r="G515" s="10" t="s">
        <v>149</v>
      </c>
    </row>
    <row r="516" spans="1:12" s="58" customFormat="1" ht="13.5" thickBot="1" x14ac:dyDescent="0.3">
      <c r="A516" s="157" t="s">
        <v>894</v>
      </c>
      <c r="B516" s="158"/>
      <c r="C516" s="158"/>
      <c r="D516" s="158"/>
      <c r="E516" s="158"/>
      <c r="F516" s="158"/>
      <c r="G516" s="159"/>
    </row>
    <row r="517" spans="1:12" s="58" customFormat="1" ht="12.75" x14ac:dyDescent="0.25">
      <c r="A517" s="168" t="s">
        <v>692</v>
      </c>
      <c r="B517" s="169"/>
      <c r="C517" s="18" t="s">
        <v>693</v>
      </c>
      <c r="D517" s="18" t="s">
        <v>694</v>
      </c>
      <c r="E517" s="18" t="s">
        <v>695</v>
      </c>
      <c r="F517" s="34"/>
      <c r="G517" s="35"/>
    </row>
    <row r="518" spans="1:12" s="58" customFormat="1" ht="12.75" x14ac:dyDescent="0.25">
      <c r="A518" s="172">
        <v>88316</v>
      </c>
      <c r="B518" s="173"/>
      <c r="C518" s="23" t="s">
        <v>703</v>
      </c>
      <c r="D518" s="24" t="s">
        <v>13</v>
      </c>
      <c r="E518" s="50">
        <v>0.2</v>
      </c>
      <c r="F518" s="31"/>
      <c r="G518" s="39"/>
    </row>
    <row r="519" spans="1:12" s="58" customFormat="1" ht="51" x14ac:dyDescent="0.25">
      <c r="A519" s="146" t="s">
        <v>729</v>
      </c>
      <c r="B519" s="147"/>
      <c r="C519" s="23" t="s">
        <v>896</v>
      </c>
      <c r="D519" s="24" t="s">
        <v>149</v>
      </c>
      <c r="E519" s="50">
        <v>1</v>
      </c>
      <c r="F519" s="31"/>
      <c r="G519" s="39"/>
    </row>
    <row r="520" spans="1:12" s="58" customFormat="1" ht="13.5" thickBot="1" x14ac:dyDescent="0.3">
      <c r="A520" s="163"/>
      <c r="B520" s="164"/>
      <c r="C520" s="164"/>
      <c r="D520" s="164"/>
      <c r="E520" s="164"/>
      <c r="F520" s="165"/>
      <c r="G520" s="40"/>
    </row>
    <row r="521" spans="1:12" s="58" customFormat="1" ht="31.5" customHeight="1" thickBot="1" x14ac:dyDescent="0.3">
      <c r="A521" s="177" t="s">
        <v>897</v>
      </c>
      <c r="B521" s="178"/>
      <c r="C521" s="178"/>
      <c r="D521" s="178"/>
      <c r="E521" s="178"/>
      <c r="F521" s="178"/>
      <c r="G521" s="179"/>
    </row>
    <row r="522" spans="1:12" s="58" customFormat="1" ht="12.75" x14ac:dyDescent="0.25">
      <c r="A522" s="168" t="s">
        <v>735</v>
      </c>
      <c r="B522" s="169"/>
      <c r="C522" s="18" t="s">
        <v>736</v>
      </c>
      <c r="D522" s="180" t="s">
        <v>737</v>
      </c>
      <c r="E522" s="181"/>
      <c r="F522" s="34" t="s">
        <v>738</v>
      </c>
      <c r="G522" s="35" t="s">
        <v>739</v>
      </c>
    </row>
    <row r="523" spans="1:12" s="58" customFormat="1" ht="15" x14ac:dyDescent="0.25">
      <c r="A523" s="174">
        <v>44354</v>
      </c>
      <c r="B523" s="171"/>
      <c r="C523" s="23" t="s">
        <v>898</v>
      </c>
      <c r="D523" s="204" t="s">
        <v>899</v>
      </c>
      <c r="E523" s="171"/>
      <c r="F523" s="31" t="s">
        <v>900</v>
      </c>
      <c r="G523" s="39">
        <f>49.9+38.94</f>
        <v>88.84</v>
      </c>
      <c r="I523" s="58" t="s">
        <v>901</v>
      </c>
      <c r="L523" s="60" t="s">
        <v>902</v>
      </c>
    </row>
    <row r="524" spans="1:12" s="58" customFormat="1" ht="15" x14ac:dyDescent="0.25">
      <c r="A524" s="174">
        <v>44354</v>
      </c>
      <c r="B524" s="171"/>
      <c r="C524" s="23" t="s">
        <v>903</v>
      </c>
      <c r="D524" s="204" t="s">
        <v>904</v>
      </c>
      <c r="E524" s="171"/>
      <c r="F524" s="31" t="s">
        <v>905</v>
      </c>
      <c r="G524" s="39">
        <f>31.2+58.1</f>
        <v>89.3</v>
      </c>
      <c r="I524" s="58" t="s">
        <v>906</v>
      </c>
      <c r="L524" s="60" t="s">
        <v>907</v>
      </c>
    </row>
    <row r="525" spans="1:12" s="58" customFormat="1" ht="15" x14ac:dyDescent="0.25">
      <c r="A525" s="174">
        <v>44354</v>
      </c>
      <c r="B525" s="171"/>
      <c r="C525" s="23" t="s">
        <v>908</v>
      </c>
      <c r="D525" s="182" t="s">
        <v>909</v>
      </c>
      <c r="E525" s="173"/>
      <c r="F525" s="31" t="s">
        <v>910</v>
      </c>
      <c r="G525" s="39">
        <f>34.99+35.4</f>
        <v>70.39</v>
      </c>
      <c r="I525" s="58" t="s">
        <v>911</v>
      </c>
      <c r="L525" s="60" t="s">
        <v>912</v>
      </c>
    </row>
    <row r="526" spans="1:12" s="58" customFormat="1" ht="13.5" thickBot="1" x14ac:dyDescent="0.3">
      <c r="A526" s="163" t="s">
        <v>755</v>
      </c>
      <c r="B526" s="164"/>
      <c r="C526" s="164"/>
      <c r="D526" s="164"/>
      <c r="E526" s="164"/>
      <c r="F526" s="165"/>
      <c r="G526" s="40">
        <f>MEDIAN(G523:G525)</f>
        <v>88.84</v>
      </c>
    </row>
  </sheetData>
  <mergeCells count="622">
    <mergeCell ref="A526:F526"/>
    <mergeCell ref="A523:B523"/>
    <mergeCell ref="D523:E523"/>
    <mergeCell ref="A524:B524"/>
    <mergeCell ref="D524:E524"/>
    <mergeCell ref="A525:B525"/>
    <mergeCell ref="D525:E525"/>
    <mergeCell ref="A518:B518"/>
    <mergeCell ref="A519:B519"/>
    <mergeCell ref="A520:F520"/>
    <mergeCell ref="A521:G521"/>
    <mergeCell ref="A522:B522"/>
    <mergeCell ref="D522:E522"/>
    <mergeCell ref="A513:F513"/>
    <mergeCell ref="A514:G514"/>
    <mergeCell ref="A515:B515"/>
    <mergeCell ref="C515:F515"/>
    <mergeCell ref="A516:G516"/>
    <mergeCell ref="A517:B517"/>
    <mergeCell ref="A508:B508"/>
    <mergeCell ref="C508:F508"/>
    <mergeCell ref="A509:G509"/>
    <mergeCell ref="A510:B510"/>
    <mergeCell ref="A511:B511"/>
    <mergeCell ref="A512:B512"/>
    <mergeCell ref="A502:G502"/>
    <mergeCell ref="A503:B503"/>
    <mergeCell ref="A504:B504"/>
    <mergeCell ref="A505:B505"/>
    <mergeCell ref="A506:F506"/>
    <mergeCell ref="A507:G507"/>
    <mergeCell ref="A498:B498"/>
    <mergeCell ref="D498:E498"/>
    <mergeCell ref="A499:F499"/>
    <mergeCell ref="A500:G500"/>
    <mergeCell ref="A501:B501"/>
    <mergeCell ref="C501:F501"/>
    <mergeCell ref="A495:B495"/>
    <mergeCell ref="D495:E495"/>
    <mergeCell ref="A496:B496"/>
    <mergeCell ref="D496:E496"/>
    <mergeCell ref="A497:B497"/>
    <mergeCell ref="D497:E497"/>
    <mergeCell ref="A489:B489"/>
    <mergeCell ref="A490:B490"/>
    <mergeCell ref="A491:B491"/>
    <mergeCell ref="A492:F492"/>
    <mergeCell ref="A493:G493"/>
    <mergeCell ref="A494:G494"/>
    <mergeCell ref="A484:B484"/>
    <mergeCell ref="D484:E484"/>
    <mergeCell ref="A485:F485"/>
    <mergeCell ref="A487:B487"/>
    <mergeCell ref="C487:F487"/>
    <mergeCell ref="A488:G488"/>
    <mergeCell ref="A481:B481"/>
    <mergeCell ref="D481:E481"/>
    <mergeCell ref="A482:B482"/>
    <mergeCell ref="D482:E482"/>
    <mergeCell ref="A483:B483"/>
    <mergeCell ref="D483:E483"/>
    <mergeCell ref="A475:B475"/>
    <mergeCell ref="A476:B476"/>
    <mergeCell ref="A477:B477"/>
    <mergeCell ref="A478:F478"/>
    <mergeCell ref="A479:G479"/>
    <mergeCell ref="A480:G480"/>
    <mergeCell ref="A470:B470"/>
    <mergeCell ref="D470:E470"/>
    <mergeCell ref="A471:F471"/>
    <mergeCell ref="A473:B473"/>
    <mergeCell ref="C473:F473"/>
    <mergeCell ref="A474:G474"/>
    <mergeCell ref="A467:B467"/>
    <mergeCell ref="D467:E467"/>
    <mergeCell ref="A468:B468"/>
    <mergeCell ref="D468:E468"/>
    <mergeCell ref="A469:B469"/>
    <mergeCell ref="D469:E469"/>
    <mergeCell ref="A461:B461"/>
    <mergeCell ref="A462:B462"/>
    <mergeCell ref="A463:B463"/>
    <mergeCell ref="A464:F464"/>
    <mergeCell ref="A465:G465"/>
    <mergeCell ref="A466:G466"/>
    <mergeCell ref="A456:B456"/>
    <mergeCell ref="D456:E456"/>
    <mergeCell ref="A457:F457"/>
    <mergeCell ref="A459:B459"/>
    <mergeCell ref="C459:F459"/>
    <mergeCell ref="A460:G460"/>
    <mergeCell ref="A453:B453"/>
    <mergeCell ref="D453:E453"/>
    <mergeCell ref="A454:B454"/>
    <mergeCell ref="D454:E454"/>
    <mergeCell ref="A455:B455"/>
    <mergeCell ref="D455:E455"/>
    <mergeCell ref="A447:B447"/>
    <mergeCell ref="A448:B448"/>
    <mergeCell ref="A449:B449"/>
    <mergeCell ref="A450:F450"/>
    <mergeCell ref="A451:G451"/>
    <mergeCell ref="A452:G452"/>
    <mergeCell ref="A442:B442"/>
    <mergeCell ref="D442:E442"/>
    <mergeCell ref="A443:F443"/>
    <mergeCell ref="A445:B445"/>
    <mergeCell ref="C445:F445"/>
    <mergeCell ref="A446:G446"/>
    <mergeCell ref="A438:G438"/>
    <mergeCell ref="A439:B439"/>
    <mergeCell ref="D439:E439"/>
    <mergeCell ref="A440:B440"/>
    <mergeCell ref="D440:E440"/>
    <mergeCell ref="A441:B441"/>
    <mergeCell ref="D441:E441"/>
    <mergeCell ref="A432:G432"/>
    <mergeCell ref="A433:B433"/>
    <mergeCell ref="A434:B434"/>
    <mergeCell ref="A435:B435"/>
    <mergeCell ref="A436:F436"/>
    <mergeCell ref="A437:G437"/>
    <mergeCell ref="A428:B428"/>
    <mergeCell ref="D428:E428"/>
    <mergeCell ref="A429:F429"/>
    <mergeCell ref="A430:G430"/>
    <mergeCell ref="A431:B431"/>
    <mergeCell ref="C431:F431"/>
    <mergeCell ref="A425:B425"/>
    <mergeCell ref="D425:E425"/>
    <mergeCell ref="A426:B426"/>
    <mergeCell ref="D426:E426"/>
    <mergeCell ref="A427:B427"/>
    <mergeCell ref="D427:E427"/>
    <mergeCell ref="A419:B419"/>
    <mergeCell ref="A420:B420"/>
    <mergeCell ref="A421:B421"/>
    <mergeCell ref="A422:F422"/>
    <mergeCell ref="A423:G423"/>
    <mergeCell ref="A424:G424"/>
    <mergeCell ref="A414:B414"/>
    <mergeCell ref="D414:E414"/>
    <mergeCell ref="A415:F415"/>
    <mergeCell ref="A417:B417"/>
    <mergeCell ref="C417:F417"/>
    <mergeCell ref="A418:G418"/>
    <mergeCell ref="A411:B411"/>
    <mergeCell ref="D411:E411"/>
    <mergeCell ref="A412:B412"/>
    <mergeCell ref="D412:E412"/>
    <mergeCell ref="A413:B413"/>
    <mergeCell ref="D413:E413"/>
    <mergeCell ref="A405:B405"/>
    <mergeCell ref="A406:B406"/>
    <mergeCell ref="A407:B407"/>
    <mergeCell ref="A408:F408"/>
    <mergeCell ref="A409:G409"/>
    <mergeCell ref="A410:G410"/>
    <mergeCell ref="A400:B400"/>
    <mergeCell ref="D400:E400"/>
    <mergeCell ref="A401:F401"/>
    <mergeCell ref="A403:B403"/>
    <mergeCell ref="C403:F403"/>
    <mergeCell ref="A404:G404"/>
    <mergeCell ref="A397:B397"/>
    <mergeCell ref="D397:E397"/>
    <mergeCell ref="A398:B398"/>
    <mergeCell ref="D398:E398"/>
    <mergeCell ref="A399:B399"/>
    <mergeCell ref="D399:E399"/>
    <mergeCell ref="A391:B391"/>
    <mergeCell ref="A392:B392"/>
    <mergeCell ref="A393:B393"/>
    <mergeCell ref="A394:F394"/>
    <mergeCell ref="A395:G395"/>
    <mergeCell ref="A396:G396"/>
    <mergeCell ref="A386:B386"/>
    <mergeCell ref="D386:E386"/>
    <mergeCell ref="A387:F387"/>
    <mergeCell ref="A389:B389"/>
    <mergeCell ref="C389:F389"/>
    <mergeCell ref="A390:G390"/>
    <mergeCell ref="A383:B383"/>
    <mergeCell ref="D383:E383"/>
    <mergeCell ref="A384:B384"/>
    <mergeCell ref="D384:E384"/>
    <mergeCell ref="A385:B385"/>
    <mergeCell ref="D385:E385"/>
    <mergeCell ref="A377:G377"/>
    <mergeCell ref="A378:B378"/>
    <mergeCell ref="A379:B379"/>
    <mergeCell ref="A380:B380"/>
    <mergeCell ref="A381:F381"/>
    <mergeCell ref="A382:G382"/>
    <mergeCell ref="A372:B372"/>
    <mergeCell ref="D372:E372"/>
    <mergeCell ref="A373:B373"/>
    <mergeCell ref="D373:E373"/>
    <mergeCell ref="A374:F374"/>
    <mergeCell ref="A376:B376"/>
    <mergeCell ref="C376:F376"/>
    <mergeCell ref="A367:B367"/>
    <mergeCell ref="A368:F368"/>
    <mergeCell ref="A369:G369"/>
    <mergeCell ref="A370:B370"/>
    <mergeCell ref="D370:E370"/>
    <mergeCell ref="A371:B371"/>
    <mergeCell ref="D371:E371"/>
    <mergeCell ref="A361:F361"/>
    <mergeCell ref="A363:B363"/>
    <mergeCell ref="C363:F363"/>
    <mergeCell ref="A364:G364"/>
    <mergeCell ref="A365:B365"/>
    <mergeCell ref="A366:B366"/>
    <mergeCell ref="A358:B358"/>
    <mergeCell ref="D358:E358"/>
    <mergeCell ref="A359:B359"/>
    <mergeCell ref="D359:E359"/>
    <mergeCell ref="A360:B360"/>
    <mergeCell ref="D360:E360"/>
    <mergeCell ref="A352:B352"/>
    <mergeCell ref="A353:B353"/>
    <mergeCell ref="A354:B354"/>
    <mergeCell ref="A355:F355"/>
    <mergeCell ref="A356:G356"/>
    <mergeCell ref="A357:B357"/>
    <mergeCell ref="D357:E357"/>
    <mergeCell ref="A347:B347"/>
    <mergeCell ref="D347:E347"/>
    <mergeCell ref="A348:F348"/>
    <mergeCell ref="A350:B350"/>
    <mergeCell ref="C350:F350"/>
    <mergeCell ref="A351:G351"/>
    <mergeCell ref="A344:B344"/>
    <mergeCell ref="D344:E344"/>
    <mergeCell ref="A345:B345"/>
    <mergeCell ref="D345:E345"/>
    <mergeCell ref="A346:B346"/>
    <mergeCell ref="D346:E346"/>
    <mergeCell ref="A338:B338"/>
    <mergeCell ref="A339:B339"/>
    <mergeCell ref="A340:B340"/>
    <mergeCell ref="A341:B341"/>
    <mergeCell ref="A342:F342"/>
    <mergeCell ref="A343:G343"/>
    <mergeCell ref="A333:B333"/>
    <mergeCell ref="D333:E333"/>
    <mergeCell ref="A334:F334"/>
    <mergeCell ref="A336:B336"/>
    <mergeCell ref="C336:F336"/>
    <mergeCell ref="A337:G337"/>
    <mergeCell ref="A330:B330"/>
    <mergeCell ref="D330:E330"/>
    <mergeCell ref="A331:B331"/>
    <mergeCell ref="D331:E331"/>
    <mergeCell ref="A332:B332"/>
    <mergeCell ref="D332:E332"/>
    <mergeCell ref="A324:B324"/>
    <mergeCell ref="A325:B325"/>
    <mergeCell ref="A326:B326"/>
    <mergeCell ref="A327:B327"/>
    <mergeCell ref="A328:F328"/>
    <mergeCell ref="A329:G329"/>
    <mergeCell ref="A319:B319"/>
    <mergeCell ref="D319:E319"/>
    <mergeCell ref="A320:F320"/>
    <mergeCell ref="A322:B322"/>
    <mergeCell ref="C322:F322"/>
    <mergeCell ref="A323:G323"/>
    <mergeCell ref="A315:G315"/>
    <mergeCell ref="A316:B316"/>
    <mergeCell ref="D316:E316"/>
    <mergeCell ref="A317:B317"/>
    <mergeCell ref="D317:E317"/>
    <mergeCell ref="A318:B318"/>
    <mergeCell ref="D318:E318"/>
    <mergeCell ref="A309:G309"/>
    <mergeCell ref="A310:B310"/>
    <mergeCell ref="A311:B311"/>
    <mergeCell ref="A312:B312"/>
    <mergeCell ref="A313:B313"/>
    <mergeCell ref="A314:F314"/>
    <mergeCell ref="A305:B305"/>
    <mergeCell ref="D305:E305"/>
    <mergeCell ref="A306:F306"/>
    <mergeCell ref="A307:G307"/>
    <mergeCell ref="A308:B308"/>
    <mergeCell ref="C308:F308"/>
    <mergeCell ref="A302:B302"/>
    <mergeCell ref="D302:E302"/>
    <mergeCell ref="A303:B303"/>
    <mergeCell ref="D303:E303"/>
    <mergeCell ref="A304:B304"/>
    <mergeCell ref="D304:E304"/>
    <mergeCell ref="A296:B296"/>
    <mergeCell ref="A297:B297"/>
    <mergeCell ref="A298:B298"/>
    <mergeCell ref="A299:B299"/>
    <mergeCell ref="A300:F300"/>
    <mergeCell ref="A301:G301"/>
    <mergeCell ref="A291:B291"/>
    <mergeCell ref="D291:E291"/>
    <mergeCell ref="A292:F292"/>
    <mergeCell ref="A294:B294"/>
    <mergeCell ref="C294:F294"/>
    <mergeCell ref="A295:G295"/>
    <mergeCell ref="A287:G287"/>
    <mergeCell ref="A288:B288"/>
    <mergeCell ref="D288:E288"/>
    <mergeCell ref="A289:B289"/>
    <mergeCell ref="D289:E289"/>
    <mergeCell ref="A290:B290"/>
    <mergeCell ref="D290:E290"/>
    <mergeCell ref="A281:G281"/>
    <mergeCell ref="A282:B282"/>
    <mergeCell ref="A283:B283"/>
    <mergeCell ref="A284:B284"/>
    <mergeCell ref="A285:F285"/>
    <mergeCell ref="A286:G286"/>
    <mergeCell ref="A276:B276"/>
    <mergeCell ref="D276:E276"/>
    <mergeCell ref="A277:B277"/>
    <mergeCell ref="D277:E277"/>
    <mergeCell ref="A278:F278"/>
    <mergeCell ref="A280:B280"/>
    <mergeCell ref="C280:F280"/>
    <mergeCell ref="A272:G272"/>
    <mergeCell ref="A273:G273"/>
    <mergeCell ref="A274:B274"/>
    <mergeCell ref="D274:E274"/>
    <mergeCell ref="A275:B275"/>
    <mergeCell ref="D275:E275"/>
    <mergeCell ref="A266:G266"/>
    <mergeCell ref="A267:B267"/>
    <mergeCell ref="A268:B268"/>
    <mergeCell ref="A269:B269"/>
    <mergeCell ref="A270:B270"/>
    <mergeCell ref="A271:F271"/>
    <mergeCell ref="A261:B261"/>
    <mergeCell ref="D261:E261"/>
    <mergeCell ref="A262:B262"/>
    <mergeCell ref="D262:E262"/>
    <mergeCell ref="A263:F263"/>
    <mergeCell ref="A265:B265"/>
    <mergeCell ref="C265:F265"/>
    <mergeCell ref="A257:G257"/>
    <mergeCell ref="A258:G258"/>
    <mergeCell ref="A259:B259"/>
    <mergeCell ref="D259:E259"/>
    <mergeCell ref="A260:B260"/>
    <mergeCell ref="D260:E260"/>
    <mergeCell ref="A251:G251"/>
    <mergeCell ref="A252:B252"/>
    <mergeCell ref="A253:B253"/>
    <mergeCell ref="A254:B254"/>
    <mergeCell ref="A255:B255"/>
    <mergeCell ref="A256:F256"/>
    <mergeCell ref="A246:B246"/>
    <mergeCell ref="D246:E246"/>
    <mergeCell ref="A247:B247"/>
    <mergeCell ref="D247:E247"/>
    <mergeCell ref="A248:F248"/>
    <mergeCell ref="A250:B250"/>
    <mergeCell ref="C250:F250"/>
    <mergeCell ref="A242:F242"/>
    <mergeCell ref="A243:G243"/>
    <mergeCell ref="A244:B244"/>
    <mergeCell ref="D244:E244"/>
    <mergeCell ref="A245:B245"/>
    <mergeCell ref="D245:E245"/>
    <mergeCell ref="A236:G236"/>
    <mergeCell ref="A237:B237"/>
    <mergeCell ref="A238:B238"/>
    <mergeCell ref="A239:B239"/>
    <mergeCell ref="A240:B240"/>
    <mergeCell ref="A241:B241"/>
    <mergeCell ref="A230:B230"/>
    <mergeCell ref="A231:B231"/>
    <mergeCell ref="A232:B232"/>
    <mergeCell ref="A233:F233"/>
    <mergeCell ref="A235:B235"/>
    <mergeCell ref="C235:F235"/>
    <mergeCell ref="A225:B225"/>
    <mergeCell ref="C225:F225"/>
    <mergeCell ref="A226:G226"/>
    <mergeCell ref="A227:B227"/>
    <mergeCell ref="A228:B228"/>
    <mergeCell ref="A229:B229"/>
    <mergeCell ref="A218:G218"/>
    <mergeCell ref="A219:B219"/>
    <mergeCell ref="A220:B220"/>
    <mergeCell ref="A221:B221"/>
    <mergeCell ref="A222:B222"/>
    <mergeCell ref="A223:F223"/>
    <mergeCell ref="A212:B212"/>
    <mergeCell ref="A213:B213"/>
    <mergeCell ref="A214:B214"/>
    <mergeCell ref="A215:F215"/>
    <mergeCell ref="A217:B217"/>
    <mergeCell ref="C217:F217"/>
    <mergeCell ref="A206:F206"/>
    <mergeCell ref="A208:B208"/>
    <mergeCell ref="C208:F208"/>
    <mergeCell ref="A209:G209"/>
    <mergeCell ref="A210:B210"/>
    <mergeCell ref="A211:B211"/>
    <mergeCell ref="A200:G200"/>
    <mergeCell ref="A201:B201"/>
    <mergeCell ref="A202:B202"/>
    <mergeCell ref="A203:B203"/>
    <mergeCell ref="A204:B204"/>
    <mergeCell ref="A205:B205"/>
    <mergeCell ref="A193:B193"/>
    <mergeCell ref="A194:B194"/>
    <mergeCell ref="A195:B195"/>
    <mergeCell ref="A196:B196"/>
    <mergeCell ref="A197:F197"/>
    <mergeCell ref="A199:B199"/>
    <mergeCell ref="C199:F199"/>
    <mergeCell ref="A187:F187"/>
    <mergeCell ref="A189:B189"/>
    <mergeCell ref="C189:F189"/>
    <mergeCell ref="A190:G190"/>
    <mergeCell ref="A191:B191"/>
    <mergeCell ref="A192:B192"/>
    <mergeCell ref="A181:B181"/>
    <mergeCell ref="A182:B182"/>
    <mergeCell ref="A183:B183"/>
    <mergeCell ref="A184:B184"/>
    <mergeCell ref="A185:B185"/>
    <mergeCell ref="A186:B186"/>
    <mergeCell ref="A174:B174"/>
    <mergeCell ref="A175:F175"/>
    <mergeCell ref="A178:B178"/>
    <mergeCell ref="C178:F178"/>
    <mergeCell ref="A179:G179"/>
    <mergeCell ref="A180:B180"/>
    <mergeCell ref="A169:B169"/>
    <mergeCell ref="C169:F169"/>
    <mergeCell ref="A170:G170"/>
    <mergeCell ref="A171:B171"/>
    <mergeCell ref="A172:B172"/>
    <mergeCell ref="A173:B173"/>
    <mergeCell ref="A162:B162"/>
    <mergeCell ref="A163:B163"/>
    <mergeCell ref="A164:B164"/>
    <mergeCell ref="A165:B165"/>
    <mergeCell ref="A166:B166"/>
    <mergeCell ref="A167:F167"/>
    <mergeCell ref="A156:F156"/>
    <mergeCell ref="A158:B158"/>
    <mergeCell ref="C158:F158"/>
    <mergeCell ref="A159:G159"/>
    <mergeCell ref="A160:B160"/>
    <mergeCell ref="A161:B161"/>
    <mergeCell ref="A150:B150"/>
    <mergeCell ref="A151:B151"/>
    <mergeCell ref="A152:B152"/>
    <mergeCell ref="A153:B153"/>
    <mergeCell ref="A154:B154"/>
    <mergeCell ref="A155:B155"/>
    <mergeCell ref="A144:B144"/>
    <mergeCell ref="A145:F145"/>
    <mergeCell ref="A147:B147"/>
    <mergeCell ref="C147:F147"/>
    <mergeCell ref="A148:G148"/>
    <mergeCell ref="A149:B149"/>
    <mergeCell ref="A139:B139"/>
    <mergeCell ref="C139:F139"/>
    <mergeCell ref="A140:G140"/>
    <mergeCell ref="A141:B141"/>
    <mergeCell ref="A142:B142"/>
    <mergeCell ref="A143:B143"/>
    <mergeCell ref="A132:G132"/>
    <mergeCell ref="A133:B133"/>
    <mergeCell ref="A134:B134"/>
    <mergeCell ref="A135:B135"/>
    <mergeCell ref="A136:B136"/>
    <mergeCell ref="A137:F137"/>
    <mergeCell ref="A127:B127"/>
    <mergeCell ref="A128:B128"/>
    <mergeCell ref="A129:F129"/>
    <mergeCell ref="B130:G130"/>
    <mergeCell ref="A131:B131"/>
    <mergeCell ref="C131:F131"/>
    <mergeCell ref="A121:F121"/>
    <mergeCell ref="A123:B123"/>
    <mergeCell ref="C123:F123"/>
    <mergeCell ref="A124:G124"/>
    <mergeCell ref="A125:B125"/>
    <mergeCell ref="A126:B126"/>
    <mergeCell ref="A115:B115"/>
    <mergeCell ref="A116:B116"/>
    <mergeCell ref="A117:B117"/>
    <mergeCell ref="A118:B118"/>
    <mergeCell ref="A119:B119"/>
    <mergeCell ref="A120:B120"/>
    <mergeCell ref="A110:F110"/>
    <mergeCell ref="A111:G111"/>
    <mergeCell ref="A112:B112"/>
    <mergeCell ref="C112:F112"/>
    <mergeCell ref="A113:G113"/>
    <mergeCell ref="A114:B114"/>
    <mergeCell ref="A104:B104"/>
    <mergeCell ref="A105:B105"/>
    <mergeCell ref="A106:B106"/>
    <mergeCell ref="A107:B107"/>
    <mergeCell ref="A108:B108"/>
    <mergeCell ref="A109:B109"/>
    <mergeCell ref="A98:F98"/>
    <mergeCell ref="A100:B100"/>
    <mergeCell ref="C100:F100"/>
    <mergeCell ref="A101:G101"/>
    <mergeCell ref="A102:B102"/>
    <mergeCell ref="A103:B103"/>
    <mergeCell ref="A92:G92"/>
    <mergeCell ref="A93:B93"/>
    <mergeCell ref="A94:B94"/>
    <mergeCell ref="A95:B95"/>
    <mergeCell ref="A96:B96"/>
    <mergeCell ref="A97:B97"/>
    <mergeCell ref="A85:B85"/>
    <mergeCell ref="A86:B86"/>
    <mergeCell ref="A87:B87"/>
    <mergeCell ref="A88:B88"/>
    <mergeCell ref="A89:F89"/>
    <mergeCell ref="A91:B91"/>
    <mergeCell ref="C91:F91"/>
    <mergeCell ref="A79:F79"/>
    <mergeCell ref="A81:B81"/>
    <mergeCell ref="C81:F81"/>
    <mergeCell ref="A82:G82"/>
    <mergeCell ref="A83:B83"/>
    <mergeCell ref="A84:B84"/>
    <mergeCell ref="A76:B76"/>
    <mergeCell ref="D76:E76"/>
    <mergeCell ref="A77:B77"/>
    <mergeCell ref="D77:E77"/>
    <mergeCell ref="A78:B78"/>
    <mergeCell ref="D78:E78"/>
    <mergeCell ref="A71:B71"/>
    <mergeCell ref="D71:E71"/>
    <mergeCell ref="A72:F72"/>
    <mergeCell ref="A74:G74"/>
    <mergeCell ref="A75:B75"/>
    <mergeCell ref="D75:E75"/>
    <mergeCell ref="A67:G67"/>
    <mergeCell ref="A68:B68"/>
    <mergeCell ref="D68:E68"/>
    <mergeCell ref="A69:B69"/>
    <mergeCell ref="D69:E69"/>
    <mergeCell ref="A70:B70"/>
    <mergeCell ref="D70:E70"/>
    <mergeCell ref="A61:B61"/>
    <mergeCell ref="A62:B62"/>
    <mergeCell ref="A63:B63"/>
    <mergeCell ref="A64:B64"/>
    <mergeCell ref="A65:F65"/>
    <mergeCell ref="A66:G66"/>
    <mergeCell ref="A55:B55"/>
    <mergeCell ref="A56:B56"/>
    <mergeCell ref="A57:B57"/>
    <mergeCell ref="A58:B58"/>
    <mergeCell ref="A59:B59"/>
    <mergeCell ref="A60:B60"/>
    <mergeCell ref="A49:B49"/>
    <mergeCell ref="A50:F50"/>
    <mergeCell ref="A52:B52"/>
    <mergeCell ref="C52:F52"/>
    <mergeCell ref="A53:G53"/>
    <mergeCell ref="A54:B54"/>
    <mergeCell ref="A43:B43"/>
    <mergeCell ref="A44:B44"/>
    <mergeCell ref="A45:B45"/>
    <mergeCell ref="A46:B46"/>
    <mergeCell ref="A47:B47"/>
    <mergeCell ref="A48:B48"/>
    <mergeCell ref="A37:B37"/>
    <mergeCell ref="A38:B38"/>
    <mergeCell ref="A39:F39"/>
    <mergeCell ref="A41:B41"/>
    <mergeCell ref="C41:F41"/>
    <mergeCell ref="A42:G42"/>
    <mergeCell ref="A32:G32"/>
    <mergeCell ref="A33:B33"/>
    <mergeCell ref="C33:F33"/>
    <mergeCell ref="A34:G34"/>
    <mergeCell ref="A35:B35"/>
    <mergeCell ref="A36:B36"/>
    <mergeCell ref="A26:B26"/>
    <mergeCell ref="A27:B27"/>
    <mergeCell ref="A28:B28"/>
    <mergeCell ref="A29:B29"/>
    <mergeCell ref="A30:B30"/>
    <mergeCell ref="A31:F31"/>
    <mergeCell ref="A21:G21"/>
    <mergeCell ref="A22:B22"/>
    <mergeCell ref="C22:F22"/>
    <mergeCell ref="A23:G23"/>
    <mergeCell ref="A24:B24"/>
    <mergeCell ref="A25:B25"/>
    <mergeCell ref="A15:B15"/>
    <mergeCell ref="A16:B16"/>
    <mergeCell ref="A17:B17"/>
    <mergeCell ref="A18:B18"/>
    <mergeCell ref="A19:B19"/>
    <mergeCell ref="A20:F20"/>
    <mergeCell ref="A10:G10"/>
    <mergeCell ref="A11:B11"/>
    <mergeCell ref="C11:F11"/>
    <mergeCell ref="A12:G12"/>
    <mergeCell ref="A13:B13"/>
    <mergeCell ref="A14:B14"/>
    <mergeCell ref="A1:G5"/>
    <mergeCell ref="B6:E6"/>
    <mergeCell ref="F6:F7"/>
    <mergeCell ref="G6:G7"/>
    <mergeCell ref="B7:E7"/>
    <mergeCell ref="B8:E8"/>
    <mergeCell ref="F8:F9"/>
    <mergeCell ref="G8:G9"/>
    <mergeCell ref="B9:E9"/>
  </mergeCells>
  <hyperlinks>
    <hyperlink ref="L69" r:id="rId1"/>
    <hyperlink ref="L70" r:id="rId2"/>
    <hyperlink ref="L71" r:id="rId3"/>
    <hyperlink ref="L76" r:id="rId4"/>
    <hyperlink ref="L78" r:id="rId5"/>
    <hyperlink ref="L77" r:id="rId6"/>
    <hyperlink ref="L245" r:id="rId7"/>
    <hyperlink ref="L247" r:id="rId8"/>
    <hyperlink ref="L246" r:id="rId9"/>
    <hyperlink ref="L524" r:id="rId10"/>
    <hyperlink ref="L523" r:id="rId11" display="https://enfoquevisual.com.br/products/m1-sinalizacao-de-emergencia-sistemas-de-seguranca-contra-incendio-fotoluminescente-elx-082?variant=4756276084766&amp;currency=BRL&amp;utm_medium=product_sync&amp;utm_source=google&amp;utm_content=sag_organic&amp;utm_campaign=sag_organic&amp;gclid=Cj0KCQjwh_eFBhDZARIsALHjIKcx8XKrU-w8fQm05ShcTKHN9H384rbISJLrFRqYm1QfYC2t1Og6dFcaAmiiEALw_wcB"/>
    <hyperlink ref="L525" r:id="rId12"/>
  </hyperlinks>
  <pageMargins left="0.78740157480314965" right="0.39370078740157483" top="0.78740157480314965" bottom="0.98425196850393704" header="0.78740157480314965" footer="0.31496062992125984"/>
  <pageSetup paperSize="9" scale="65" orientation="portrait" r:id="rId13"/>
  <headerFooter>
    <oddHeader>&amp;L&amp;G&amp;R&amp;G</oddHeader>
    <oddFooter>&amp;RPágina &amp;P de &amp;N</oddFooter>
  </headerFooter>
  <rowBreaks count="5" manualBreakCount="5">
    <brk id="51" max="6" man="1"/>
    <brk id="146" max="6" man="1"/>
    <brk id="197" max="6" man="1"/>
    <brk id="257" max="6" man="1"/>
    <brk id="402" max="6" man="1"/>
  </rowBreaks>
  <legacyDrawingHF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view="pageBreakPreview" zoomScale="110" zoomScaleNormal="100" zoomScaleSheetLayoutView="110" workbookViewId="0">
      <selection activeCell="Q8" sqref="Q8:Q9"/>
    </sheetView>
  </sheetViews>
  <sheetFormatPr defaultColWidth="9.140625" defaultRowHeight="19.7" customHeight="1" x14ac:dyDescent="0.25"/>
  <cols>
    <col min="1" max="1" width="10.28515625" style="11" bestFit="1" customWidth="1"/>
    <col min="2" max="2" width="46.28515625" style="11" customWidth="1"/>
    <col min="3" max="3" width="13.42578125" style="11" bestFit="1" customWidth="1"/>
    <col min="4" max="6" width="12.140625" style="11" customWidth="1"/>
    <col min="7" max="7" width="13.42578125" style="11" bestFit="1" customWidth="1"/>
    <col min="8" max="8" width="12.140625" style="11" customWidth="1"/>
    <col min="9" max="9" width="13.42578125" style="11" bestFit="1" customWidth="1"/>
    <col min="10" max="10" width="12.140625" style="11" customWidth="1"/>
    <col min="11" max="11" width="13.42578125" style="11" bestFit="1" customWidth="1"/>
    <col min="12" max="12" width="12.140625" style="11" customWidth="1"/>
    <col min="13" max="13" width="13.42578125" style="11" bestFit="1" customWidth="1"/>
    <col min="14" max="14" width="12.140625" style="11" customWidth="1"/>
    <col min="15" max="15" width="13.42578125" style="11" bestFit="1" customWidth="1"/>
    <col min="16" max="16" width="12.140625" style="11" customWidth="1"/>
    <col min="17" max="17" width="14.7109375" style="11" customWidth="1"/>
    <col min="18" max="16384" width="9.140625" style="11"/>
  </cols>
  <sheetData>
    <row r="1" spans="1:18" ht="12.75" x14ac:dyDescent="0.25">
      <c r="A1" s="129" t="s">
        <v>913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1:18" ht="12.75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8" ht="12.75" x14ac:dyDescent="0.25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</row>
    <row r="4" spans="1:18" ht="12.75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18" ht="13.5" thickBo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</row>
    <row r="6" spans="1:18" s="17" customFormat="1" ht="13.5" customHeight="1" thickBot="1" x14ac:dyDescent="0.3">
      <c r="A6" s="16" t="s">
        <v>674</v>
      </c>
      <c r="B6" s="137" t="str">
        <f>[1]RESUMO!B6</f>
        <v>OBRA DO SENAR NOVA CANAÃ DO NORTE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9"/>
      <c r="P6" s="213" t="str">
        <f>[1]RESUMO!C6</f>
        <v>REF.:</v>
      </c>
      <c r="Q6" s="132" t="str">
        <f>Resumo!D6</f>
        <v>SINAPI-MT
DES_NOV/2021</v>
      </c>
    </row>
    <row r="7" spans="1:18" s="17" customFormat="1" ht="13.5" customHeight="1" thickBot="1" x14ac:dyDescent="0.3">
      <c r="A7" s="16" t="s">
        <v>677</v>
      </c>
      <c r="B7" s="137" t="str">
        <f>[1]RESUMO!B7</f>
        <v>AV. SÃO PAULO ESQ. COM AV. GOVERNADOR DANTE DE OLIVEIRA, N06, Q62</v>
      </c>
      <c r="C7" s="137"/>
      <c r="D7" s="137"/>
      <c r="E7" s="137"/>
      <c r="F7" s="137"/>
      <c r="G7" s="137"/>
      <c r="H7" s="137"/>
      <c r="I7" s="137"/>
      <c r="J7" s="215"/>
      <c r="K7" s="215"/>
      <c r="L7" s="215"/>
      <c r="M7" s="215"/>
      <c r="N7" s="215"/>
      <c r="O7" s="216"/>
      <c r="P7" s="214"/>
      <c r="Q7" s="132"/>
    </row>
    <row r="8" spans="1:18" s="17" customFormat="1" ht="13.5" customHeight="1" thickBot="1" x14ac:dyDescent="0.3">
      <c r="A8" s="16" t="s">
        <v>679</v>
      </c>
      <c r="B8" s="137" t="str">
        <f>[1]RESUMO!B8</f>
        <v>NOVA CANAÃ DO NORTE - MT</v>
      </c>
      <c r="C8" s="137"/>
      <c r="D8" s="137"/>
      <c r="E8" s="137"/>
      <c r="F8" s="137"/>
      <c r="G8" s="137"/>
      <c r="H8" s="137"/>
      <c r="I8" s="137"/>
      <c r="J8" s="215"/>
      <c r="K8" s="215"/>
      <c r="L8" s="215"/>
      <c r="M8" s="215"/>
      <c r="N8" s="215"/>
      <c r="O8" s="216"/>
      <c r="P8" s="213" t="str">
        <f>[1]RESUMO!C8</f>
        <v>BDI:</v>
      </c>
      <c r="Q8" s="133">
        <f>Resumo!D8</f>
        <v>0.28347674918197008</v>
      </c>
    </row>
    <row r="9" spans="1:18" s="17" customFormat="1" ht="13.5" customHeight="1" thickBot="1" x14ac:dyDescent="0.3">
      <c r="A9" s="16" t="s">
        <v>682</v>
      </c>
      <c r="B9" s="137" t="str">
        <f>[1]RESUMO!B9</f>
        <v>OBRA NOVA</v>
      </c>
      <c r="C9" s="137"/>
      <c r="D9" s="137"/>
      <c r="E9" s="137"/>
      <c r="F9" s="137"/>
      <c r="G9" s="137"/>
      <c r="H9" s="137"/>
      <c r="I9" s="137"/>
      <c r="J9" s="215"/>
      <c r="K9" s="215"/>
      <c r="L9" s="215"/>
      <c r="M9" s="215"/>
      <c r="N9" s="215"/>
      <c r="O9" s="216"/>
      <c r="P9" s="214"/>
      <c r="Q9" s="133"/>
    </row>
    <row r="10" spans="1:18" ht="13.5" thickBot="1" x14ac:dyDescent="0.3">
      <c r="A10" s="210"/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62"/>
    </row>
    <row r="11" spans="1:18" ht="19.7" customHeight="1" thickBot="1" x14ac:dyDescent="0.3">
      <c r="A11" s="9" t="s">
        <v>684</v>
      </c>
      <c r="B11" s="9" t="s">
        <v>914</v>
      </c>
      <c r="C11" s="8" t="s">
        <v>697</v>
      </c>
      <c r="D11" s="8" t="s">
        <v>915</v>
      </c>
      <c r="E11" s="8" t="s">
        <v>916</v>
      </c>
      <c r="F11" s="8" t="s">
        <v>915</v>
      </c>
      <c r="G11" s="8" t="s">
        <v>917</v>
      </c>
      <c r="H11" s="8" t="s">
        <v>915</v>
      </c>
      <c r="I11" s="8" t="s">
        <v>918</v>
      </c>
      <c r="J11" s="8" t="s">
        <v>915</v>
      </c>
      <c r="K11" s="8" t="s">
        <v>919</v>
      </c>
      <c r="L11" s="8" t="s">
        <v>915</v>
      </c>
      <c r="M11" s="8" t="s">
        <v>920</v>
      </c>
      <c r="N11" s="8" t="s">
        <v>915</v>
      </c>
      <c r="O11" s="8" t="s">
        <v>921</v>
      </c>
      <c r="P11" s="8" t="s">
        <v>915</v>
      </c>
      <c r="Q11" s="8" t="s">
        <v>687</v>
      </c>
    </row>
    <row r="12" spans="1:18" ht="17.100000000000001" customHeight="1" thickBot="1" x14ac:dyDescent="0.3">
      <c r="A12" s="63" t="str">
        <f>[1]RESUMO!A11</f>
        <v>1.0</v>
      </c>
      <c r="B12" s="64" t="str">
        <f>Resumo!B11</f>
        <v>ADMINISTRAÇÃO LOCAL DA OBRA</v>
      </c>
      <c r="C12" s="65">
        <f>Resumo!D11</f>
        <v>69451.14</v>
      </c>
      <c r="D12" s="66">
        <f t="shared" ref="D12:D31" si="0">C12/$C$32</f>
        <v>0.10151460817276088</v>
      </c>
      <c r="E12" s="67">
        <f>$C12*F12</f>
        <v>11806.693800000001</v>
      </c>
      <c r="F12" s="68">
        <v>0.17</v>
      </c>
      <c r="G12" s="67">
        <f>$C12*H12</f>
        <v>11806.693800000001</v>
      </c>
      <c r="H12" s="68">
        <v>0.17</v>
      </c>
      <c r="I12" s="67">
        <f>C12*J12</f>
        <v>11806.693800000001</v>
      </c>
      <c r="J12" s="68">
        <v>0.17</v>
      </c>
      <c r="K12" s="67">
        <f>$C12*L12</f>
        <v>11806.693800000001</v>
      </c>
      <c r="L12" s="68">
        <v>0.17</v>
      </c>
      <c r="M12" s="67">
        <f>$C12*N12</f>
        <v>11806.693800000001</v>
      </c>
      <c r="N12" s="68">
        <v>0.17</v>
      </c>
      <c r="O12" s="67">
        <f>$C12*P12</f>
        <v>10417.671</v>
      </c>
      <c r="P12" s="68">
        <v>0.15</v>
      </c>
      <c r="Q12" s="69">
        <f>F12+H12+J12+L12+N12+P12</f>
        <v>1</v>
      </c>
    </row>
    <row r="13" spans="1:18" ht="17.100000000000001" customHeight="1" thickBot="1" x14ac:dyDescent="0.3">
      <c r="A13" s="63" t="str">
        <f>[1]RESUMO!A12</f>
        <v>2.0</v>
      </c>
      <c r="B13" s="64" t="str">
        <f>Resumo!B12</f>
        <v>SERVIÇOS PRELIMINARES</v>
      </c>
      <c r="C13" s="65">
        <f>Resumo!D12</f>
        <v>32747.24</v>
      </c>
      <c r="D13" s="70">
        <f t="shared" si="0"/>
        <v>4.7865639604178736E-2</v>
      </c>
      <c r="E13" s="71">
        <f>$C13*F13</f>
        <v>32747.24</v>
      </c>
      <c r="F13" s="72">
        <v>1</v>
      </c>
      <c r="G13" s="73"/>
      <c r="H13" s="72"/>
      <c r="I13" s="73"/>
      <c r="J13" s="72"/>
      <c r="K13" s="73"/>
      <c r="L13" s="72"/>
      <c r="M13" s="73"/>
      <c r="N13" s="72"/>
      <c r="O13" s="73"/>
      <c r="P13" s="72"/>
      <c r="Q13" s="69">
        <f t="shared" ref="Q13:Q30" si="1">F13+H13+J13+L13+N13+P13</f>
        <v>1</v>
      </c>
    </row>
    <row r="14" spans="1:18" ht="17.100000000000001" customHeight="1" thickBot="1" x14ac:dyDescent="0.3">
      <c r="A14" s="63" t="str">
        <f>[1]RESUMO!A13</f>
        <v>3.0</v>
      </c>
      <c r="B14" s="64" t="str">
        <f>Resumo!B13</f>
        <v>INFRAESTRUTURA - SAPATAS/VIGAS BALDRAMES</v>
      </c>
      <c r="C14" s="65">
        <f>Resumo!D13</f>
        <v>57350.32</v>
      </c>
      <c r="D14" s="70">
        <f t="shared" si="0"/>
        <v>8.3827209508475331E-2</v>
      </c>
      <c r="E14" s="71">
        <f>$C14*F14</f>
        <v>28675.16</v>
      </c>
      <c r="F14" s="74">
        <v>0.5</v>
      </c>
      <c r="G14" s="71">
        <f>$C14*H14</f>
        <v>28675.16</v>
      </c>
      <c r="H14" s="74">
        <v>0.5</v>
      </c>
      <c r="I14" s="75"/>
      <c r="J14" s="74"/>
      <c r="K14" s="75"/>
      <c r="L14" s="74"/>
      <c r="M14" s="75"/>
      <c r="N14" s="74"/>
      <c r="O14" s="75"/>
      <c r="P14" s="74"/>
      <c r="Q14" s="69">
        <f t="shared" si="1"/>
        <v>1</v>
      </c>
    </row>
    <row r="15" spans="1:18" ht="17.100000000000001" customHeight="1" thickBot="1" x14ac:dyDescent="0.3">
      <c r="A15" s="63" t="str">
        <f>[1]RESUMO!A14</f>
        <v>4.0</v>
      </c>
      <c r="B15" s="64" t="str">
        <f>Resumo!B14</f>
        <v>SUPRAESTRUTURA - PILARES, VIGAS E LAJES</v>
      </c>
      <c r="C15" s="65">
        <f>Resumo!D14</f>
        <v>120872.58</v>
      </c>
      <c r="D15" s="70">
        <f t="shared" si="0"/>
        <v>0.17667575503484453</v>
      </c>
      <c r="E15" s="76"/>
      <c r="F15" s="72"/>
      <c r="G15" s="71">
        <f>$C15*H15</f>
        <v>60436.29</v>
      </c>
      <c r="H15" s="72">
        <v>0.5</v>
      </c>
      <c r="I15" s="71">
        <f>$C15*J15</f>
        <v>60436.29</v>
      </c>
      <c r="J15" s="72">
        <v>0.5</v>
      </c>
      <c r="K15" s="77"/>
      <c r="L15" s="72"/>
      <c r="M15" s="77"/>
      <c r="N15" s="72"/>
      <c r="O15" s="77"/>
      <c r="P15" s="72"/>
      <c r="Q15" s="69">
        <f t="shared" si="1"/>
        <v>1</v>
      </c>
    </row>
    <row r="16" spans="1:18" ht="17.100000000000001" customHeight="1" thickBot="1" x14ac:dyDescent="0.3">
      <c r="A16" s="63" t="str">
        <f>[1]RESUMO!A15</f>
        <v>5.0</v>
      </c>
      <c r="B16" s="64" t="str">
        <f>Resumo!B15</f>
        <v>ALVENARIA</v>
      </c>
      <c r="C16" s="65">
        <f>Resumo!D15</f>
        <v>74782.55</v>
      </c>
      <c r="D16" s="70">
        <f t="shared" si="0"/>
        <v>0.10930736718518802</v>
      </c>
      <c r="E16" s="77"/>
      <c r="F16" s="72"/>
      <c r="G16" s="71">
        <f>$C16*H16</f>
        <v>22434.764999999999</v>
      </c>
      <c r="H16" s="72">
        <v>0.3</v>
      </c>
      <c r="I16" s="71">
        <f>$C16*J16</f>
        <v>44869.53</v>
      </c>
      <c r="J16" s="72">
        <v>0.6</v>
      </c>
      <c r="K16" s="71">
        <f t="shared" ref="K16:K21" si="2">$C16*L16</f>
        <v>7478.255000000001</v>
      </c>
      <c r="L16" s="72">
        <v>0.1</v>
      </c>
      <c r="M16" s="71"/>
      <c r="N16" s="72"/>
      <c r="O16" s="71"/>
      <c r="P16" s="72"/>
      <c r="Q16" s="69">
        <f t="shared" si="1"/>
        <v>0.99999999999999989</v>
      </c>
    </row>
    <row r="17" spans="1:17" ht="17.100000000000001" customHeight="1" thickBot="1" x14ac:dyDescent="0.3">
      <c r="A17" s="63" t="str">
        <f>[1]RESUMO!A16</f>
        <v>6.0</v>
      </c>
      <c r="B17" s="64" t="str">
        <f>Resumo!B16</f>
        <v>ESQUADRIAS E VIDROS</v>
      </c>
      <c r="C17" s="65">
        <f>Resumo!D16</f>
        <v>68507.55</v>
      </c>
      <c r="D17" s="70">
        <f t="shared" si="0"/>
        <v>0.10013539151590348</v>
      </c>
      <c r="E17" s="77"/>
      <c r="F17" s="72"/>
      <c r="G17" s="71"/>
      <c r="H17" s="72"/>
      <c r="I17" s="71"/>
      <c r="J17" s="72"/>
      <c r="K17" s="71">
        <f t="shared" si="2"/>
        <v>34253.775000000001</v>
      </c>
      <c r="L17" s="72">
        <v>0.5</v>
      </c>
      <c r="M17" s="71">
        <f>$C17*N17</f>
        <v>34253.775000000001</v>
      </c>
      <c r="N17" s="72">
        <v>0.5</v>
      </c>
      <c r="O17" s="71"/>
      <c r="P17" s="72"/>
      <c r="Q17" s="69">
        <f t="shared" si="1"/>
        <v>1</v>
      </c>
    </row>
    <row r="18" spans="1:17" ht="17.100000000000001" customHeight="1" thickBot="1" x14ac:dyDescent="0.3">
      <c r="A18" s="63" t="str">
        <f>[1]RESUMO!A17</f>
        <v>7.0</v>
      </c>
      <c r="B18" s="64" t="str">
        <f>Resumo!B17</f>
        <v>COBERTURA</v>
      </c>
      <c r="C18" s="65">
        <f>Resumo!D17</f>
        <v>59080.69</v>
      </c>
      <c r="D18" s="70">
        <f t="shared" si="0"/>
        <v>8.6356438438970937E-2</v>
      </c>
      <c r="E18" s="77"/>
      <c r="F18" s="72"/>
      <c r="G18" s="71"/>
      <c r="H18" s="72"/>
      <c r="I18" s="71">
        <f>$C18*J18</f>
        <v>17724.206999999999</v>
      </c>
      <c r="J18" s="72">
        <v>0.3</v>
      </c>
      <c r="K18" s="71">
        <f t="shared" si="2"/>
        <v>41356.483</v>
      </c>
      <c r="L18" s="72">
        <v>0.7</v>
      </c>
      <c r="M18" s="71"/>
      <c r="N18" s="72"/>
      <c r="O18" s="71"/>
      <c r="P18" s="72"/>
      <c r="Q18" s="69">
        <f t="shared" si="1"/>
        <v>1</v>
      </c>
    </row>
    <row r="19" spans="1:17" ht="17.100000000000001" customHeight="1" thickBot="1" x14ac:dyDescent="0.3">
      <c r="A19" s="63" t="str">
        <f>[1]RESUMO!A18</f>
        <v>8.0</v>
      </c>
      <c r="B19" s="64" t="str">
        <f>Resumo!B18</f>
        <v>IMPERMEABILIZAÇÃO</v>
      </c>
      <c r="C19" s="65">
        <f>Resumo!D18</f>
        <v>744.53</v>
      </c>
      <c r="D19" s="70">
        <f t="shared" si="0"/>
        <v>1.0882567402473978E-3</v>
      </c>
      <c r="E19" s="77"/>
      <c r="F19" s="72"/>
      <c r="G19" s="71"/>
      <c r="H19" s="72"/>
      <c r="I19" s="71">
        <f>$C19*J19</f>
        <v>595.62400000000002</v>
      </c>
      <c r="J19" s="72">
        <v>0.8</v>
      </c>
      <c r="K19" s="71">
        <f t="shared" si="2"/>
        <v>148.90600000000001</v>
      </c>
      <c r="L19" s="72">
        <v>0.2</v>
      </c>
      <c r="M19" s="71"/>
      <c r="N19" s="72"/>
      <c r="O19" s="71"/>
      <c r="P19" s="72"/>
      <c r="Q19" s="69">
        <f t="shared" si="1"/>
        <v>1</v>
      </c>
    </row>
    <row r="20" spans="1:17" ht="17.100000000000001" customHeight="1" thickBot="1" x14ac:dyDescent="0.3">
      <c r="A20" s="63" t="str">
        <f>[1]RESUMO!A19</f>
        <v>9.0</v>
      </c>
      <c r="B20" s="64" t="str">
        <f>Resumo!B19</f>
        <v>REVESTIMENTOS INTERNOS/EXTERNOS</v>
      </c>
      <c r="C20" s="65">
        <f>Resumo!D19</f>
        <v>52689.3</v>
      </c>
      <c r="D20" s="70">
        <f t="shared" si="0"/>
        <v>7.7014339064802248E-2</v>
      </c>
      <c r="E20" s="76"/>
      <c r="F20" s="72"/>
      <c r="G20" s="71">
        <f>$C20*H20</f>
        <v>5268.93</v>
      </c>
      <c r="H20" s="72">
        <v>0.1</v>
      </c>
      <c r="I20" s="71">
        <f>$C20*J20</f>
        <v>26344.65</v>
      </c>
      <c r="J20" s="72">
        <v>0.5</v>
      </c>
      <c r="K20" s="71">
        <f t="shared" si="2"/>
        <v>21075.72</v>
      </c>
      <c r="L20" s="72">
        <v>0.4</v>
      </c>
      <c r="M20" s="71"/>
      <c r="N20" s="72"/>
      <c r="O20" s="71"/>
      <c r="P20" s="72"/>
      <c r="Q20" s="69">
        <f t="shared" si="1"/>
        <v>1</v>
      </c>
    </row>
    <row r="21" spans="1:17" ht="17.100000000000001" customHeight="1" thickBot="1" x14ac:dyDescent="0.3">
      <c r="A21" s="63" t="str">
        <f>[1]RESUMO!A20</f>
        <v>10.0</v>
      </c>
      <c r="B21" s="64" t="str">
        <f>Resumo!B20</f>
        <v>FORROS</v>
      </c>
      <c r="C21" s="65">
        <f>Resumo!D20</f>
        <v>7665.01</v>
      </c>
      <c r="D21" s="70">
        <f t="shared" si="0"/>
        <v>1.1203710792800433E-2</v>
      </c>
      <c r="E21" s="77"/>
      <c r="F21" s="72"/>
      <c r="G21" s="71"/>
      <c r="H21" s="72"/>
      <c r="I21" s="77"/>
      <c r="J21" s="72"/>
      <c r="K21" s="71">
        <f t="shared" si="2"/>
        <v>6132.0080000000007</v>
      </c>
      <c r="L21" s="72">
        <v>0.8</v>
      </c>
      <c r="M21" s="71">
        <f t="shared" ref="M21:M29" si="3">$C21*N21</f>
        <v>1533.0020000000002</v>
      </c>
      <c r="N21" s="72">
        <v>0.2</v>
      </c>
      <c r="O21" s="77"/>
      <c r="P21" s="72"/>
      <c r="Q21" s="69">
        <f t="shared" si="1"/>
        <v>1</v>
      </c>
    </row>
    <row r="22" spans="1:17" ht="17.100000000000001" customHeight="1" thickBot="1" x14ac:dyDescent="0.3">
      <c r="A22" s="63" t="str">
        <f>[1]RESUMO!A21</f>
        <v>11.0</v>
      </c>
      <c r="B22" s="64" t="str">
        <f>Resumo!B21</f>
        <v>PINTURA</v>
      </c>
      <c r="C22" s="65">
        <f>Resumo!D21</f>
        <v>24929.96</v>
      </c>
      <c r="D22" s="70">
        <f t="shared" si="0"/>
        <v>3.6439360407368428E-2</v>
      </c>
      <c r="E22" s="76"/>
      <c r="F22" s="72"/>
      <c r="G22" s="71"/>
      <c r="H22" s="72"/>
      <c r="I22" s="77"/>
      <c r="J22" s="72"/>
      <c r="K22" s="77"/>
      <c r="L22" s="72"/>
      <c r="M22" s="71">
        <f t="shared" si="3"/>
        <v>19943.968000000001</v>
      </c>
      <c r="N22" s="72">
        <v>0.8</v>
      </c>
      <c r="O22" s="71">
        <f>$C22*P22</f>
        <v>4985.9920000000002</v>
      </c>
      <c r="P22" s="72">
        <v>0.2</v>
      </c>
      <c r="Q22" s="69">
        <f t="shared" si="1"/>
        <v>1</v>
      </c>
    </row>
    <row r="23" spans="1:17" ht="17.100000000000001" customHeight="1" thickBot="1" x14ac:dyDescent="0.3">
      <c r="A23" s="63" t="str">
        <f>[1]RESUMO!A22</f>
        <v>12.0</v>
      </c>
      <c r="B23" s="64" t="str">
        <f>Resumo!B22</f>
        <v>PISO</v>
      </c>
      <c r="C23" s="65">
        <f>Resumo!D22</f>
        <v>39663.03</v>
      </c>
      <c r="D23" s="70">
        <f t="shared" si="0"/>
        <v>5.7974238427108034E-2</v>
      </c>
      <c r="E23" s="77"/>
      <c r="F23" s="72"/>
      <c r="G23" s="71"/>
      <c r="H23" s="72"/>
      <c r="I23" s="71"/>
      <c r="J23" s="72"/>
      <c r="K23" s="71">
        <f>$C23*L23</f>
        <v>11898.909</v>
      </c>
      <c r="L23" s="72">
        <v>0.3</v>
      </c>
      <c r="M23" s="71">
        <f t="shared" si="3"/>
        <v>23797.817999999999</v>
      </c>
      <c r="N23" s="72">
        <v>0.6</v>
      </c>
      <c r="O23" s="71">
        <f>$C23*P23</f>
        <v>3966.3029999999999</v>
      </c>
      <c r="P23" s="72">
        <v>0.1</v>
      </c>
      <c r="Q23" s="69">
        <f t="shared" si="1"/>
        <v>0.99999999999999989</v>
      </c>
    </row>
    <row r="24" spans="1:17" ht="17.100000000000001" customHeight="1" thickBot="1" x14ac:dyDescent="0.3">
      <c r="A24" s="63" t="str">
        <f>[1]RESUMO!A23</f>
        <v>13.0</v>
      </c>
      <c r="B24" s="64" t="str">
        <f>Resumo!B23</f>
        <v>ACABAMENTOS</v>
      </c>
      <c r="C24" s="65">
        <f>Resumo!D23</f>
        <v>5118.62</v>
      </c>
      <c r="D24" s="70">
        <f t="shared" si="0"/>
        <v>7.4817303745519119E-3</v>
      </c>
      <c r="E24" s="76"/>
      <c r="F24" s="72"/>
      <c r="G24" s="71"/>
      <c r="H24" s="72"/>
      <c r="I24" s="77"/>
      <c r="J24" s="72"/>
      <c r="K24" s="77"/>
      <c r="L24" s="72"/>
      <c r="M24" s="71">
        <f t="shared" si="3"/>
        <v>5118.62</v>
      </c>
      <c r="N24" s="72">
        <v>1</v>
      </c>
      <c r="O24" s="77"/>
      <c r="P24" s="72"/>
      <c r="Q24" s="69">
        <f t="shared" si="1"/>
        <v>1</v>
      </c>
    </row>
    <row r="25" spans="1:17" ht="17.100000000000001" customHeight="1" thickBot="1" x14ac:dyDescent="0.3">
      <c r="A25" s="63" t="str">
        <f>[1]RESUMO!A24</f>
        <v>14.0</v>
      </c>
      <c r="B25" s="64" t="str">
        <f>Resumo!B24</f>
        <v>INSTALAÇÕES ELÉTRICAS</v>
      </c>
      <c r="C25" s="65">
        <f>Resumo!D24</f>
        <v>14332.1</v>
      </c>
      <c r="D25" s="70">
        <f t="shared" si="0"/>
        <v>2.0948792428645897E-2</v>
      </c>
      <c r="E25" s="71">
        <f>$C25*F25</f>
        <v>1433.21</v>
      </c>
      <c r="F25" s="72">
        <v>0.1</v>
      </c>
      <c r="G25" s="71">
        <f>$C25*H25</f>
        <v>1433.21</v>
      </c>
      <c r="H25" s="72">
        <v>0.1</v>
      </c>
      <c r="I25" s="71">
        <f>$C25*J25</f>
        <v>2149.8150000000001</v>
      </c>
      <c r="J25" s="72">
        <v>0.15</v>
      </c>
      <c r="K25" s="71">
        <f>$C25*L25</f>
        <v>4299.63</v>
      </c>
      <c r="L25" s="72">
        <v>0.3</v>
      </c>
      <c r="M25" s="71">
        <f t="shared" si="3"/>
        <v>4299.63</v>
      </c>
      <c r="N25" s="72">
        <v>0.3</v>
      </c>
      <c r="O25" s="71">
        <f t="shared" ref="O25:O30" si="4">$C25*P25</f>
        <v>716.60500000000002</v>
      </c>
      <c r="P25" s="72">
        <v>0.05</v>
      </c>
      <c r="Q25" s="69">
        <f t="shared" si="1"/>
        <v>1</v>
      </c>
    </row>
    <row r="26" spans="1:17" ht="17.100000000000001" customHeight="1" thickBot="1" x14ac:dyDescent="0.3">
      <c r="A26" s="63" t="str">
        <f>[1]RESUMO!A25</f>
        <v>15.0</v>
      </c>
      <c r="B26" s="64" t="str">
        <f>Resumo!B25</f>
        <v>INSTALAÇÕES HIDRÁULICAS</v>
      </c>
      <c r="C26" s="65">
        <f>Resumo!D25</f>
        <v>7286.92</v>
      </c>
      <c r="D26" s="70">
        <f t="shared" si="0"/>
        <v>1.0651068198250666E-2</v>
      </c>
      <c r="E26" s="71">
        <f>$C26*F26</f>
        <v>728.69200000000001</v>
      </c>
      <c r="F26" s="72">
        <v>0.1</v>
      </c>
      <c r="G26" s="71">
        <f>$C26*H26</f>
        <v>728.69200000000001</v>
      </c>
      <c r="H26" s="72">
        <v>0.1</v>
      </c>
      <c r="I26" s="71">
        <f>$C26*J26</f>
        <v>1093.038</v>
      </c>
      <c r="J26" s="72">
        <v>0.15</v>
      </c>
      <c r="K26" s="71">
        <f>$C26*L26</f>
        <v>2186.076</v>
      </c>
      <c r="L26" s="72">
        <v>0.3</v>
      </c>
      <c r="M26" s="71">
        <f t="shared" si="3"/>
        <v>2186.076</v>
      </c>
      <c r="N26" s="72">
        <v>0.3</v>
      </c>
      <c r="O26" s="71">
        <f t="shared" si="4"/>
        <v>364.346</v>
      </c>
      <c r="P26" s="72">
        <v>0.05</v>
      </c>
      <c r="Q26" s="69">
        <f t="shared" si="1"/>
        <v>1</v>
      </c>
    </row>
    <row r="27" spans="1:17" ht="17.100000000000001" customHeight="1" thickBot="1" x14ac:dyDescent="0.3">
      <c r="A27" s="63" t="str">
        <f>[1]RESUMO!A26</f>
        <v>16.0</v>
      </c>
      <c r="B27" s="64" t="str">
        <f>Resumo!B26</f>
        <v>INSTALAÇÕES SANITÁRIAS</v>
      </c>
      <c r="C27" s="65">
        <f>Resumo!D26</f>
        <v>22870.29</v>
      </c>
      <c r="D27" s="70">
        <f t="shared" si="0"/>
        <v>3.3428803733781931E-2</v>
      </c>
      <c r="E27" s="71">
        <f>$C27*F27</f>
        <v>2287.029</v>
      </c>
      <c r="F27" s="72">
        <v>0.1</v>
      </c>
      <c r="G27" s="71">
        <f>$C27*H27</f>
        <v>2287.029</v>
      </c>
      <c r="H27" s="72">
        <v>0.1</v>
      </c>
      <c r="I27" s="71">
        <f>$C27*J27</f>
        <v>3430.5435000000002</v>
      </c>
      <c r="J27" s="72">
        <v>0.15</v>
      </c>
      <c r="K27" s="71">
        <f>$C27*L27</f>
        <v>6861.0870000000004</v>
      </c>
      <c r="L27" s="72">
        <v>0.3</v>
      </c>
      <c r="M27" s="71">
        <f t="shared" si="3"/>
        <v>6861.0870000000004</v>
      </c>
      <c r="N27" s="72">
        <v>0.3</v>
      </c>
      <c r="O27" s="71">
        <f t="shared" si="4"/>
        <v>1143.5145</v>
      </c>
      <c r="P27" s="72">
        <v>0.05</v>
      </c>
      <c r="Q27" s="69">
        <f t="shared" si="1"/>
        <v>1</v>
      </c>
    </row>
    <row r="28" spans="1:17" ht="17.100000000000001" customHeight="1" thickBot="1" x14ac:dyDescent="0.3">
      <c r="A28" s="63" t="str">
        <f>[1]RESUMO!A27</f>
        <v>17.0</v>
      </c>
      <c r="B28" s="64" t="str">
        <f>Resumo!B27</f>
        <v>LOUÇAS, METAIS E ACESSÓRIOS</v>
      </c>
      <c r="C28" s="65">
        <f>Resumo!D27</f>
        <v>9922.64</v>
      </c>
      <c r="D28" s="70">
        <f t="shared" si="0"/>
        <v>1.4503619546624633E-2</v>
      </c>
      <c r="E28" s="77"/>
      <c r="F28" s="72"/>
      <c r="G28" s="71"/>
      <c r="H28" s="72"/>
      <c r="I28" s="71"/>
      <c r="J28" s="72"/>
      <c r="K28" s="71"/>
      <c r="L28" s="72"/>
      <c r="M28" s="71">
        <f t="shared" si="3"/>
        <v>5953.5839999999998</v>
      </c>
      <c r="N28" s="72">
        <v>0.6</v>
      </c>
      <c r="O28" s="71">
        <f t="shared" si="4"/>
        <v>3969.056</v>
      </c>
      <c r="P28" s="72">
        <v>0.4</v>
      </c>
      <c r="Q28" s="69">
        <f t="shared" si="1"/>
        <v>1</v>
      </c>
    </row>
    <row r="29" spans="1:17" ht="17.100000000000001" customHeight="1" thickBot="1" x14ac:dyDescent="0.3">
      <c r="A29" s="63" t="str">
        <f>[1]RESUMO!A28</f>
        <v>18.0</v>
      </c>
      <c r="B29" s="64" t="str">
        <f>Resumo!B28</f>
        <v>SPDA - SISTEMA DE PROTEÇÃO CONTRA DESCARGA ATMOSFÉRICA</v>
      </c>
      <c r="C29" s="65">
        <f>Resumo!D28</f>
        <v>14514.55</v>
      </c>
      <c r="D29" s="70">
        <f t="shared" si="0"/>
        <v>2.1215474016034096E-2</v>
      </c>
      <c r="E29" s="77"/>
      <c r="F29" s="72"/>
      <c r="G29" s="71"/>
      <c r="H29" s="72"/>
      <c r="I29" s="71"/>
      <c r="J29" s="72"/>
      <c r="K29" s="71"/>
      <c r="L29" s="72"/>
      <c r="M29" s="71">
        <f t="shared" si="3"/>
        <v>7257.2749999999996</v>
      </c>
      <c r="N29" s="72">
        <v>0.5</v>
      </c>
      <c r="O29" s="71">
        <f t="shared" si="4"/>
        <v>7257.2749999999996</v>
      </c>
      <c r="P29" s="72">
        <v>0.5</v>
      </c>
      <c r="Q29" s="69">
        <f t="shared" si="1"/>
        <v>1</v>
      </c>
    </row>
    <row r="30" spans="1:17" ht="17.100000000000001" customHeight="1" thickBot="1" x14ac:dyDescent="0.3">
      <c r="A30" s="63" t="str">
        <f>[1]RESUMO!A29</f>
        <v>19.0</v>
      </c>
      <c r="B30" s="64" t="str">
        <f>Resumo!B29</f>
        <v>PREVENÇÃO E COMBATE A INCÊNDIO</v>
      </c>
      <c r="C30" s="65">
        <f>Resumo!D29</f>
        <v>979.43</v>
      </c>
      <c r="D30" s="70">
        <f t="shared" si="0"/>
        <v>1.4316028892059538E-3</v>
      </c>
      <c r="E30" s="77"/>
      <c r="F30" s="72"/>
      <c r="G30" s="77"/>
      <c r="H30" s="72"/>
      <c r="I30" s="71"/>
      <c r="J30" s="72"/>
      <c r="K30" s="71"/>
      <c r="L30" s="72"/>
      <c r="M30" s="71"/>
      <c r="N30" s="72"/>
      <c r="O30" s="71">
        <f t="shared" si="4"/>
        <v>979.43</v>
      </c>
      <c r="P30" s="72">
        <v>1</v>
      </c>
      <c r="Q30" s="69">
        <f t="shared" si="1"/>
        <v>1</v>
      </c>
    </row>
    <row r="31" spans="1:17" ht="17.100000000000001" customHeight="1" thickBot="1" x14ac:dyDescent="0.3">
      <c r="A31" s="63" t="s">
        <v>688</v>
      </c>
      <c r="B31" s="64" t="str">
        <f>Resumo!B30</f>
        <v>LIMPEZA E ARREMATES FINAIS</v>
      </c>
      <c r="C31" s="65">
        <f>Resumo!D30</f>
        <v>640.77</v>
      </c>
      <c r="D31" s="70">
        <f t="shared" si="0"/>
        <v>9.3659392025616836E-4</v>
      </c>
      <c r="E31" s="77"/>
      <c r="F31" s="72"/>
      <c r="G31" s="77"/>
      <c r="H31" s="72"/>
      <c r="I31" s="71"/>
      <c r="J31" s="72"/>
      <c r="K31" s="71"/>
      <c r="L31" s="72"/>
      <c r="M31" s="71"/>
      <c r="N31" s="72"/>
      <c r="O31" s="71">
        <f t="shared" ref="O31" si="5">$C31*P31</f>
        <v>640.77</v>
      </c>
      <c r="P31" s="72">
        <v>1</v>
      </c>
      <c r="Q31" s="69">
        <f t="shared" ref="Q31" si="6">F31+H31+J31+L31+N31+P31</f>
        <v>1</v>
      </c>
    </row>
    <row r="32" spans="1:17" ht="19.7" customHeight="1" x14ac:dyDescent="0.25">
      <c r="A32" s="211" t="s">
        <v>922</v>
      </c>
      <c r="B32" s="212"/>
      <c r="C32" s="78">
        <f>SUM(C12:C31)</f>
        <v>684149.2200000002</v>
      </c>
      <c r="D32" s="70">
        <f>SUM(D12:D31)</f>
        <v>0.99999999999999956</v>
      </c>
      <c r="E32" s="76">
        <f>SUM(E12:E31)</f>
        <v>77678.024799999999</v>
      </c>
      <c r="F32" s="79">
        <f>E32/C32</f>
        <v>0.11353959418385359</v>
      </c>
      <c r="G32" s="76">
        <f>SUM(G12:G31)</f>
        <v>133070.76980000001</v>
      </c>
      <c r="H32" s="79">
        <f>G32/C32</f>
        <v>0.19450547615913377</v>
      </c>
      <c r="I32" s="76">
        <f>SUM(I12:I31)</f>
        <v>168450.39130000002</v>
      </c>
      <c r="J32" s="79">
        <f>I32/C32</f>
        <v>0.24621878732829655</v>
      </c>
      <c r="K32" s="76">
        <f>SUM(K12:K31)</f>
        <v>147497.54280000002</v>
      </c>
      <c r="L32" s="79">
        <f>K32/C32</f>
        <v>0.21559264921766627</v>
      </c>
      <c r="M32" s="76">
        <f>SUM(M12:M31)</f>
        <v>123011.5288</v>
      </c>
      <c r="N32" s="79">
        <f>M32/C32</f>
        <v>0.17980219110678802</v>
      </c>
      <c r="O32" s="76">
        <f>SUM(O12:O31)</f>
        <v>34440.962500000001</v>
      </c>
      <c r="P32" s="79">
        <f>O32/C32</f>
        <v>5.0341302004261575E-2</v>
      </c>
      <c r="Q32" s="69">
        <f>F32+H32+J32+L32+N32+P32</f>
        <v>0.99999999999999978</v>
      </c>
    </row>
    <row r="33" spans="1:17" ht="19.7" customHeight="1" x14ac:dyDescent="0.25">
      <c r="A33" s="211" t="s">
        <v>923</v>
      </c>
      <c r="B33" s="212"/>
      <c r="C33" s="80"/>
      <c r="D33" s="81"/>
      <c r="E33" s="82">
        <f>E32</f>
        <v>77678.024799999999</v>
      </c>
      <c r="F33" s="83">
        <f>F32</f>
        <v>0.11353959418385359</v>
      </c>
      <c r="G33" s="82">
        <f>G32+E33</f>
        <v>210748.79460000002</v>
      </c>
      <c r="H33" s="83">
        <f t="shared" ref="H33:L33" si="7">H32+F33</f>
        <v>0.30804507034298734</v>
      </c>
      <c r="I33" s="82">
        <f t="shared" si="7"/>
        <v>379199.18590000004</v>
      </c>
      <c r="J33" s="83">
        <f t="shared" si="7"/>
        <v>0.55426385767128394</v>
      </c>
      <c r="K33" s="82">
        <f>K32+I33</f>
        <v>526696.72870000009</v>
      </c>
      <c r="L33" s="83">
        <f t="shared" si="7"/>
        <v>0.76985650688895024</v>
      </c>
      <c r="M33" s="82">
        <f>M32+K33</f>
        <v>649708.25750000007</v>
      </c>
      <c r="N33" s="83">
        <f>N32+L33</f>
        <v>0.94965869799573821</v>
      </c>
      <c r="O33" s="82">
        <f>O32+M33</f>
        <v>684149.22000000009</v>
      </c>
      <c r="P33" s="83">
        <f>P32+N33</f>
        <v>0.99999999999999978</v>
      </c>
      <c r="Q33" s="84"/>
    </row>
  </sheetData>
  <mergeCells count="12">
    <mergeCell ref="A10:Q10"/>
    <mergeCell ref="A32:B32"/>
    <mergeCell ref="A33:B33"/>
    <mergeCell ref="A1:Q5"/>
    <mergeCell ref="B6:O6"/>
    <mergeCell ref="P6:P7"/>
    <mergeCell ref="Q6:Q7"/>
    <mergeCell ref="B7:O7"/>
    <mergeCell ref="B8:O8"/>
    <mergeCell ref="P8:P9"/>
    <mergeCell ref="Q8:Q9"/>
    <mergeCell ref="B9:O9"/>
  </mergeCells>
  <pageMargins left="0.78740157480314965" right="0.39370078740157483" top="0.78740157480314965" bottom="0.98425196850393704" header="0.78740157480314965" footer="0.31496062992125984"/>
  <pageSetup paperSize="9" scale="53" orientation="landscape" r:id="rId1"/>
  <headerFooter>
    <oddHeader>&amp;L&amp;G&amp;R&amp;G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Normal="100" zoomScaleSheetLayoutView="100" workbookViewId="0">
      <selection activeCell="I10" sqref="I10"/>
    </sheetView>
  </sheetViews>
  <sheetFormatPr defaultColWidth="9.140625" defaultRowHeight="12.75" x14ac:dyDescent="0.2"/>
  <cols>
    <col min="1" max="1" width="10.28515625" style="85" customWidth="1"/>
    <col min="2" max="2" width="10.42578125" style="85" customWidth="1"/>
    <col min="3" max="3" width="52.85546875" style="85" customWidth="1"/>
    <col min="4" max="4" width="9.28515625" style="85" customWidth="1"/>
    <col min="5" max="5" width="17.28515625" style="85" customWidth="1"/>
    <col min="6" max="6" width="10.5703125" style="85" customWidth="1"/>
    <col min="7" max="7" width="18" style="85" bestFit="1" customWidth="1"/>
    <col min="8" max="8" width="15.42578125" style="85" customWidth="1"/>
    <col min="9" max="10" width="9.140625" style="85"/>
    <col min="11" max="11" width="15.7109375" style="85" bestFit="1" customWidth="1"/>
    <col min="12" max="16384" width="9.140625" style="85"/>
  </cols>
  <sheetData>
    <row r="1" spans="1:11" ht="15" customHeight="1" x14ac:dyDescent="0.2">
      <c r="A1" s="273" t="s">
        <v>924</v>
      </c>
      <c r="B1" s="274"/>
      <c r="C1" s="274"/>
      <c r="D1" s="274"/>
      <c r="E1" s="274"/>
      <c r="F1" s="274"/>
      <c r="G1" s="275"/>
    </row>
    <row r="2" spans="1:11" ht="15" customHeight="1" x14ac:dyDescent="0.2">
      <c r="A2" s="276"/>
      <c r="B2" s="277"/>
      <c r="C2" s="277"/>
      <c r="D2" s="277"/>
      <c r="E2" s="277"/>
      <c r="F2" s="277"/>
      <c r="G2" s="278"/>
    </row>
    <row r="3" spans="1:11" ht="15" customHeight="1" x14ac:dyDescent="0.2">
      <c r="A3" s="276"/>
      <c r="B3" s="277"/>
      <c r="C3" s="277"/>
      <c r="D3" s="277"/>
      <c r="E3" s="277"/>
      <c r="F3" s="277"/>
      <c r="G3" s="278"/>
    </row>
    <row r="4" spans="1:11" ht="15" customHeight="1" x14ac:dyDescent="0.2">
      <c r="A4" s="276"/>
      <c r="B4" s="277"/>
      <c r="C4" s="277"/>
      <c r="D4" s="277"/>
      <c r="E4" s="277"/>
      <c r="F4" s="277"/>
      <c r="G4" s="278"/>
    </row>
    <row r="5" spans="1:11" ht="15" customHeight="1" thickBot="1" x14ac:dyDescent="0.25">
      <c r="A5" s="279"/>
      <c r="B5" s="280"/>
      <c r="C5" s="280"/>
      <c r="D5" s="280"/>
      <c r="E5" s="280"/>
      <c r="F5" s="280"/>
      <c r="G5" s="281"/>
    </row>
    <row r="6" spans="1:11" ht="15" customHeight="1" thickBot="1" x14ac:dyDescent="0.25">
      <c r="A6" s="86" t="s">
        <v>674</v>
      </c>
      <c r="B6" s="271" t="str">
        <f>[2]RESUMO!B6</f>
        <v>OBRA DO SENAR NOVA CANAÃ DO NORTE</v>
      </c>
      <c r="C6" s="271"/>
      <c r="D6" s="271"/>
      <c r="E6" s="271"/>
      <c r="F6" s="272" t="str">
        <f>[2]RESUMO!C6</f>
        <v>REF.:</v>
      </c>
      <c r="G6" s="282" t="str">
        <f>Resumo!D6</f>
        <v>SINAPI-MT
DES_NOV/2021</v>
      </c>
      <c r="H6" s="87"/>
    </row>
    <row r="7" spans="1:11" ht="15" customHeight="1" thickBot="1" x14ac:dyDescent="0.25">
      <c r="A7" s="86" t="s">
        <v>677</v>
      </c>
      <c r="B7" s="271" t="str">
        <f>[2]RESUMO!B7</f>
        <v>AV. SÃO PAULO ESQ. COM AV. GOVERNADOR DANTE DE OLIVEIRA, N06, Q62</v>
      </c>
      <c r="C7" s="271"/>
      <c r="D7" s="271"/>
      <c r="E7" s="271"/>
      <c r="F7" s="272"/>
      <c r="G7" s="282"/>
      <c r="H7" s="88"/>
    </row>
    <row r="8" spans="1:11" ht="15" customHeight="1" thickBot="1" x14ac:dyDescent="0.25">
      <c r="A8" s="86" t="s">
        <v>679</v>
      </c>
      <c r="B8" s="271" t="str">
        <f>[2]RESUMO!B8</f>
        <v>NOVA CANAÃ DO NORTE - MT</v>
      </c>
      <c r="C8" s="271"/>
      <c r="D8" s="271"/>
      <c r="E8" s="271"/>
      <c r="F8" s="272" t="str">
        <f>[2]RESUMO!C8</f>
        <v>BDI:</v>
      </c>
      <c r="G8" s="283">
        <f>G25</f>
        <v>28.347674918197008</v>
      </c>
      <c r="H8" s="88"/>
    </row>
    <row r="9" spans="1:11" ht="15" customHeight="1" thickBot="1" x14ac:dyDescent="0.25">
      <c r="A9" s="89" t="s">
        <v>682</v>
      </c>
      <c r="B9" s="271" t="str">
        <f>[2]RESUMO!B9</f>
        <v>OBRA NOVA</v>
      </c>
      <c r="C9" s="271"/>
      <c r="D9" s="271"/>
      <c r="E9" s="271"/>
      <c r="F9" s="272"/>
      <c r="G9" s="283"/>
      <c r="H9" s="88"/>
    </row>
    <row r="10" spans="1:11" ht="30.75" thickBot="1" x14ac:dyDescent="0.3">
      <c r="A10" s="90" t="s">
        <v>684</v>
      </c>
      <c r="B10" s="249" t="s">
        <v>925</v>
      </c>
      <c r="C10" s="250"/>
      <c r="D10" s="250"/>
      <c r="E10" s="250"/>
      <c r="F10" s="251"/>
      <c r="G10" s="91" t="s">
        <v>926</v>
      </c>
    </row>
    <row r="11" spans="1:11" ht="15.75" thickBot="1" x14ac:dyDescent="0.25">
      <c r="A11" s="92" t="s">
        <v>927</v>
      </c>
      <c r="B11" s="252" t="s">
        <v>928</v>
      </c>
      <c r="C11" s="253"/>
      <c r="D11" s="253"/>
      <c r="E11" s="253"/>
      <c r="F11" s="254"/>
      <c r="G11" s="93">
        <f>G12+G13+G14+G15</f>
        <v>7.3</v>
      </c>
      <c r="I11" s="94" t="s">
        <v>929</v>
      </c>
      <c r="J11" s="94" t="s">
        <v>930</v>
      </c>
    </row>
    <row r="12" spans="1:11" ht="13.5" thickBot="1" x14ac:dyDescent="0.25">
      <c r="A12" s="95" t="s">
        <v>931</v>
      </c>
      <c r="B12" s="255" t="s">
        <v>932</v>
      </c>
      <c r="C12" s="256"/>
      <c r="D12" s="257"/>
      <c r="E12" s="257"/>
      <c r="F12" s="258"/>
      <c r="G12" s="96">
        <v>4</v>
      </c>
      <c r="I12" s="97">
        <v>5.5</v>
      </c>
      <c r="J12" s="98">
        <v>3</v>
      </c>
      <c r="K12" s="85">
        <f>G12/100</f>
        <v>0.04</v>
      </c>
    </row>
    <row r="13" spans="1:11" ht="13.5" thickBot="1" x14ac:dyDescent="0.25">
      <c r="A13" s="99" t="s">
        <v>933</v>
      </c>
      <c r="B13" s="229" t="s">
        <v>934</v>
      </c>
      <c r="C13" s="248"/>
      <c r="D13" s="231"/>
      <c r="E13" s="231"/>
      <c r="F13" s="232"/>
      <c r="G13" s="100">
        <v>1.23</v>
      </c>
      <c r="I13" s="97">
        <v>1.39</v>
      </c>
      <c r="J13" s="98">
        <v>0.59</v>
      </c>
      <c r="K13" s="85">
        <f>G13/100</f>
        <v>1.23E-2</v>
      </c>
    </row>
    <row r="14" spans="1:11" ht="13.5" thickBot="1" x14ac:dyDescent="0.25">
      <c r="A14" s="101" t="s">
        <v>935</v>
      </c>
      <c r="B14" s="229" t="s">
        <v>936</v>
      </c>
      <c r="C14" s="248"/>
      <c r="D14" s="231"/>
      <c r="E14" s="231"/>
      <c r="F14" s="232"/>
      <c r="G14" s="100">
        <v>1.27</v>
      </c>
      <c r="I14" s="97">
        <v>1.27</v>
      </c>
      <c r="J14" s="98">
        <v>0.97</v>
      </c>
      <c r="K14" s="85">
        <f>G14/100</f>
        <v>1.2699999999999999E-2</v>
      </c>
    </row>
    <row r="15" spans="1:11" ht="13.5" thickBot="1" x14ac:dyDescent="0.25">
      <c r="A15" s="101" t="s">
        <v>937</v>
      </c>
      <c r="B15" s="259" t="s">
        <v>938</v>
      </c>
      <c r="C15" s="260"/>
      <c r="D15" s="261"/>
      <c r="E15" s="261"/>
      <c r="F15" s="262"/>
      <c r="G15" s="102">
        <v>0.8</v>
      </c>
      <c r="I15" s="103">
        <v>1</v>
      </c>
      <c r="J15" s="104">
        <v>0.8</v>
      </c>
      <c r="K15" s="85">
        <f>G15/100</f>
        <v>8.0000000000000002E-3</v>
      </c>
    </row>
    <row r="16" spans="1:11" ht="13.5" thickBot="1" x14ac:dyDescent="0.25">
      <c r="A16" s="92" t="s">
        <v>939</v>
      </c>
      <c r="B16" s="252" t="s">
        <v>940</v>
      </c>
      <c r="C16" s="263"/>
      <c r="D16" s="264"/>
      <c r="E16" s="264"/>
      <c r="F16" s="265"/>
      <c r="G16" s="93">
        <f>G17</f>
        <v>7.4</v>
      </c>
    </row>
    <row r="17" spans="1:14" ht="13.5" thickBot="1" x14ac:dyDescent="0.25">
      <c r="A17" s="105" t="s">
        <v>941</v>
      </c>
      <c r="B17" s="266" t="s">
        <v>942</v>
      </c>
      <c r="C17" s="267"/>
      <c r="D17" s="268"/>
      <c r="E17" s="268"/>
      <c r="F17" s="269"/>
      <c r="G17" s="106">
        <v>7.4</v>
      </c>
      <c r="I17" s="97">
        <v>8.9600000000000009</v>
      </c>
      <c r="J17" s="98">
        <v>6.16</v>
      </c>
      <c r="K17" s="85">
        <f>G17/100</f>
        <v>7.400000000000001E-2</v>
      </c>
    </row>
    <row r="18" spans="1:14" ht="13.5" thickBot="1" x14ac:dyDescent="0.25">
      <c r="A18" s="92" t="s">
        <v>943</v>
      </c>
      <c r="B18" s="252" t="s">
        <v>944</v>
      </c>
      <c r="C18" s="263"/>
      <c r="D18" s="264"/>
      <c r="E18" s="264"/>
      <c r="F18" s="265"/>
      <c r="G18" s="93">
        <f>G19+G20+G21+G22</f>
        <v>10.15</v>
      </c>
      <c r="I18" s="107"/>
      <c r="J18" s="107"/>
      <c r="K18" s="85">
        <f>SUM(K19:K22)</f>
        <v>0.10150000000000001</v>
      </c>
    </row>
    <row r="19" spans="1:14" x14ac:dyDescent="0.2">
      <c r="A19" s="108" t="s">
        <v>945</v>
      </c>
      <c r="B19" s="255" t="s">
        <v>946</v>
      </c>
      <c r="C19" s="270"/>
      <c r="D19" s="257"/>
      <c r="E19" s="257"/>
      <c r="F19" s="258"/>
      <c r="G19" s="109">
        <v>2</v>
      </c>
      <c r="I19" s="107"/>
      <c r="J19" s="107"/>
      <c r="K19" s="85">
        <f>G19/100</f>
        <v>0.02</v>
      </c>
    </row>
    <row r="20" spans="1:14" x14ac:dyDescent="0.2">
      <c r="A20" s="110" t="s">
        <v>947</v>
      </c>
      <c r="B20" s="229" t="s">
        <v>948</v>
      </c>
      <c r="C20" s="230"/>
      <c r="D20" s="231"/>
      <c r="E20" s="231"/>
      <c r="F20" s="232"/>
      <c r="G20" s="111">
        <v>3</v>
      </c>
      <c r="I20" s="107"/>
      <c r="J20" s="107"/>
      <c r="K20" s="85">
        <f>G20/100</f>
        <v>0.03</v>
      </c>
    </row>
    <row r="21" spans="1:14" x14ac:dyDescent="0.2">
      <c r="A21" s="112" t="s">
        <v>949</v>
      </c>
      <c r="B21" s="229" t="s">
        <v>950</v>
      </c>
      <c r="C21" s="248"/>
      <c r="D21" s="231"/>
      <c r="E21" s="231"/>
      <c r="F21" s="232"/>
      <c r="G21" s="113">
        <v>0.65</v>
      </c>
      <c r="I21" s="107"/>
      <c r="J21" s="107"/>
      <c r="K21" s="85">
        <f>G21/100</f>
        <v>6.5000000000000006E-3</v>
      </c>
    </row>
    <row r="22" spans="1:14" x14ac:dyDescent="0.2">
      <c r="A22" s="110" t="s">
        <v>951</v>
      </c>
      <c r="B22" s="229" t="s">
        <v>952</v>
      </c>
      <c r="C22" s="230"/>
      <c r="D22" s="231"/>
      <c r="E22" s="231"/>
      <c r="F22" s="232"/>
      <c r="G22" s="111">
        <v>4.5</v>
      </c>
      <c r="I22" s="107"/>
      <c r="J22" s="107"/>
      <c r="K22" s="114">
        <f>G22/100</f>
        <v>4.4999999999999998E-2</v>
      </c>
    </row>
    <row r="23" spans="1:14" ht="13.5" thickBot="1" x14ac:dyDescent="0.25">
      <c r="A23" s="233" t="s">
        <v>953</v>
      </c>
      <c r="B23" s="234"/>
      <c r="C23" s="234"/>
      <c r="D23" s="234"/>
      <c r="E23" s="234"/>
      <c r="F23" s="234"/>
      <c r="G23" s="235"/>
      <c r="I23" s="107"/>
      <c r="J23" s="107"/>
    </row>
    <row r="24" spans="1:14" ht="26.25" thickBot="1" x14ac:dyDescent="0.4">
      <c r="A24" s="236" t="s">
        <v>954</v>
      </c>
      <c r="B24" s="237"/>
      <c r="C24" s="237"/>
      <c r="D24" s="237"/>
      <c r="E24" s="237"/>
      <c r="F24" s="237"/>
      <c r="G24" s="238"/>
      <c r="I24" s="107"/>
      <c r="J24" s="107"/>
      <c r="K24" s="115">
        <f>(((1+$K$12+$K$15+$K$14)*(1+$K$13)*(1+$K$17)/(1-K18))-1)*100</f>
        <v>28.347674918197008</v>
      </c>
    </row>
    <row r="25" spans="1:14" ht="30.75" customHeight="1" thickBot="1" x14ac:dyDescent="0.25">
      <c r="A25" s="239" t="s">
        <v>955</v>
      </c>
      <c r="B25" s="240"/>
      <c r="C25" s="240"/>
      <c r="D25" s="240"/>
      <c r="E25" s="240"/>
      <c r="F25" s="241"/>
      <c r="G25" s="116">
        <f>(((1+$K$12+$K$15+$K$14)*(1+$K$13)*(1+$K$17)/(1-K18))-1)*100</f>
        <v>28.347674918197008</v>
      </c>
      <c r="I25" s="107"/>
      <c r="J25" s="107"/>
    </row>
    <row r="26" spans="1:14" ht="16.5" thickBot="1" x14ac:dyDescent="0.3">
      <c r="A26" s="242" t="s">
        <v>956</v>
      </c>
      <c r="B26" s="243"/>
      <c r="C26" s="243"/>
      <c r="D26" s="243"/>
      <c r="E26" s="243"/>
      <c r="F26" s="244"/>
      <c r="G26" s="117">
        <f>[2]RESUMO!C30</f>
        <v>637324.04000000015</v>
      </c>
      <c r="I26" s="118"/>
      <c r="J26" s="118"/>
    </row>
    <row r="27" spans="1:14" ht="13.5" thickBot="1" x14ac:dyDescent="0.25">
      <c r="A27" s="245" t="s">
        <v>957</v>
      </c>
      <c r="B27" s="246"/>
      <c r="C27" s="246"/>
      <c r="D27" s="246"/>
      <c r="E27" s="246"/>
      <c r="F27" s="246"/>
      <c r="G27" s="247"/>
      <c r="I27" s="114"/>
      <c r="J27" s="114"/>
    </row>
    <row r="28" spans="1:14" ht="16.5" thickBot="1" x14ac:dyDescent="0.25">
      <c r="A28" s="217" t="s">
        <v>958</v>
      </c>
      <c r="B28" s="218"/>
      <c r="C28" s="218"/>
      <c r="D28" s="218"/>
      <c r="E28" s="218"/>
      <c r="F28" s="218"/>
      <c r="G28" s="219"/>
      <c r="I28" s="114"/>
      <c r="J28" s="114"/>
      <c r="N28" s="119"/>
    </row>
    <row r="29" spans="1:14" x14ac:dyDescent="0.2">
      <c r="A29" s="220"/>
      <c r="B29" s="221"/>
      <c r="C29" s="221"/>
      <c r="D29" s="221"/>
      <c r="E29" s="221"/>
      <c r="F29" s="221"/>
      <c r="G29" s="222"/>
    </row>
    <row r="30" spans="1:14" ht="18.75" x14ac:dyDescent="0.25">
      <c r="A30" s="223"/>
      <c r="B30" s="224"/>
      <c r="C30" s="224"/>
      <c r="D30" s="224"/>
      <c r="E30" s="224"/>
      <c r="F30" s="224"/>
      <c r="G30" s="225"/>
      <c r="H30" s="120"/>
    </row>
    <row r="31" spans="1:14" ht="18.75" x14ac:dyDescent="0.25">
      <c r="A31" s="223"/>
      <c r="B31" s="224"/>
      <c r="C31" s="224"/>
      <c r="D31" s="224"/>
      <c r="E31" s="224"/>
      <c r="F31" s="224"/>
      <c r="G31" s="225"/>
      <c r="H31" s="120"/>
    </row>
    <row r="32" spans="1:14" ht="13.5" thickBot="1" x14ac:dyDescent="0.25">
      <c r="A32" s="226"/>
      <c r="B32" s="227"/>
      <c r="C32" s="227"/>
      <c r="D32" s="227"/>
      <c r="E32" s="227"/>
      <c r="F32" s="227"/>
      <c r="G32" s="228"/>
    </row>
  </sheetData>
  <mergeCells count="29">
    <mergeCell ref="B8:E8"/>
    <mergeCell ref="F8:F9"/>
    <mergeCell ref="G8:G9"/>
    <mergeCell ref="B9:E9"/>
    <mergeCell ref="A1:G5"/>
    <mergeCell ref="B6:E6"/>
    <mergeCell ref="F6:F7"/>
    <mergeCell ref="G6:G7"/>
    <mergeCell ref="B7:E7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A28:G28"/>
    <mergeCell ref="A29:G32"/>
    <mergeCell ref="B22:F22"/>
    <mergeCell ref="A23:G23"/>
    <mergeCell ref="A24:G24"/>
    <mergeCell ref="A25:F25"/>
    <mergeCell ref="A26:F26"/>
    <mergeCell ref="A27:G27"/>
  </mergeCells>
  <pageMargins left="0.78740157480314965" right="0.39370078740157483" top="0.78740157480314965" bottom="0.98425196850393704" header="0.78740157480314965" footer="0.31496062992125984"/>
  <pageSetup paperSize="9" scale="70" orientation="portrait" r:id="rId1"/>
  <headerFooter>
    <oddHeader>&amp;L&amp;G&amp;R&amp;G</oddHeader>
    <oddFooter>&amp;RPágina &amp;P de &amp;N</oddFooter>
  </headerFooter>
  <colBreaks count="1" manualBreakCount="1">
    <brk id="7" max="31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Resumo</vt:lpstr>
      <vt:lpstr>Planilha Orçamentária</vt:lpstr>
      <vt:lpstr>Composições</vt:lpstr>
      <vt:lpstr>Cronograma</vt:lpstr>
      <vt:lpstr>BDI</vt:lpstr>
      <vt:lpstr>BDI!Area_de_impressao</vt:lpstr>
      <vt:lpstr>Composições!Area_de_impressao</vt:lpstr>
      <vt:lpstr>Composições!Titulos_de_impressao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Jaderson Diego de Figueiredo</cp:lastModifiedBy>
  <dcterms:created xsi:type="dcterms:W3CDTF">2021-11-10T18:04:28Z</dcterms:created>
  <dcterms:modified xsi:type="dcterms:W3CDTF">2022-01-20T20:35:09Z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19.2.7.0</vt:lpwstr>
  </property>
</Properties>
</file>