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restação de Contas Senar\Parecer Planilha de Custos\01-Modelos\CCT 2022\"/>
    </mc:Choice>
  </mc:AlternateContent>
  <bookViews>
    <workbookView xWindow="0" yWindow="0" windowWidth="20490" windowHeight="7665" tabRatio="852" activeTab="6"/>
  </bookViews>
  <sheets>
    <sheet name="Servente de Limpeza" sheetId="1" r:id="rId1"/>
    <sheet name="Servente de Limpeza - Banheiro" sheetId="17" r:id="rId2"/>
    <sheet name="Servente de Limpeza - Diária" sheetId="20" r:id="rId3"/>
    <sheet name="Líder" sheetId="15" r:id="rId4"/>
    <sheet name="Copeira" sheetId="11" r:id="rId5"/>
    <sheet name="Jardineiro" sheetId="12" r:id="rId6"/>
    <sheet name="Aux. Jardim" sheetId="13" r:id="rId7"/>
    <sheet name="Resumo" sheetId="14" r:id="rId8"/>
    <sheet name="Beneficios" sheetId="9" r:id="rId9"/>
    <sheet name="Uniformes" sheetId="6" r:id="rId10"/>
    <sheet name="Equipamentos" sheetId="7" r:id="rId11"/>
    <sheet name="Utensílios" sheetId="19" r:id="rId12"/>
    <sheet name="Materiais" sheetId="8" r:id="rId13"/>
    <sheet name="EPIs" sheetId="10" r:id="rId14"/>
    <sheet name="Tributos" sheetId="16" r:id="rId15"/>
    <sheet name="Planilha1" sheetId="18" r:id="rId16"/>
  </sheets>
  <definedNames>
    <definedName name="_xlnm.Print_Area" localSheetId="6">'Aux. Jardim'!$A$1:$E$160</definedName>
    <definedName name="_xlnm.Print_Area" localSheetId="4">Copeira!$A$1:$E$168</definedName>
    <definedName name="_xlnm.Print_Area" localSheetId="5">Jardineiro!$A$1:$E$173</definedName>
    <definedName name="_xlnm.Print_Area" localSheetId="3">Líder!$A$1:$E$172</definedName>
    <definedName name="_xlnm.Print_Area" localSheetId="0">'Servente de Limpeza'!$A$1:$E$165</definedName>
    <definedName name="_xlnm.Print_Area" localSheetId="1">'Servente de Limpeza - Banheiro'!$A$1:$E$165</definedName>
    <definedName name="_xlnm.Print_Area" localSheetId="2">'Servente de Limpeza - Diária'!$A$1:$E$165</definedName>
    <definedName name="_xlnm.Print_Area" localSheetId="14">Tributos!$A$1:$F$38</definedName>
    <definedName name="_xlnm.Print_Area">#REF!</definedName>
    <definedName name="Excel_BuiltIn_Print_Area_1" localSheetId="2">#REF!</definedName>
    <definedName name="Excel_BuiltIn_Print_Area_1">#REF!</definedName>
    <definedName name="Excel_BuiltIn_Print_Area_2" localSheetId="2">#REF!</definedName>
    <definedName name="Excel_BuiltIn_Print_Area_2">#REF!</definedName>
    <definedName name="Jardineiro" localSheetId="2">#REF!</definedName>
    <definedName name="Jardineiro">#REF!</definedName>
    <definedName name="Print_Area_1" localSheetId="2">#REF!</definedName>
    <definedName name="Print_Area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1" l="1"/>
  <c r="C138" i="20"/>
  <c r="D128" i="20"/>
  <c r="D125" i="20"/>
  <c r="D118" i="20"/>
  <c r="D111" i="20"/>
  <c r="C103" i="20"/>
  <c r="C102" i="20"/>
  <c r="C101" i="20"/>
  <c r="C100" i="20"/>
  <c r="C99" i="20"/>
  <c r="C88" i="20"/>
  <c r="C87" i="20"/>
  <c r="C85" i="20"/>
  <c r="C84" i="20"/>
  <c r="D64" i="20"/>
  <c r="C64" i="20"/>
  <c r="D63" i="20"/>
  <c r="C63" i="20"/>
  <c r="D62" i="20"/>
  <c r="D69" i="20" s="1"/>
  <c r="D77" i="20" s="1"/>
  <c r="C56" i="20"/>
  <c r="C41" i="20"/>
  <c r="C40" i="20"/>
  <c r="C98" i="20" s="1"/>
  <c r="C39" i="20"/>
  <c r="D27" i="20"/>
  <c r="D26" i="20"/>
  <c r="D31" i="20" s="1"/>
  <c r="D40" i="20" l="1"/>
  <c r="D41" i="20"/>
  <c r="D39" i="20"/>
  <c r="D42" i="20" s="1"/>
  <c r="D75" i="20" s="1"/>
  <c r="D88" i="20" s="1"/>
  <c r="D151" i="20"/>
  <c r="G3" i="6"/>
  <c r="G4" i="6"/>
  <c r="G5" i="6"/>
  <c r="G2" i="6"/>
  <c r="F3" i="6"/>
  <c r="F4" i="6"/>
  <c r="F5" i="6"/>
  <c r="F2" i="6"/>
  <c r="G3" i="10"/>
  <c r="G4" i="10"/>
  <c r="G5" i="10"/>
  <c r="G2" i="10"/>
  <c r="F3" i="10"/>
  <c r="F4" i="10"/>
  <c r="F5" i="10"/>
  <c r="F2" i="10"/>
  <c r="H3" i="7"/>
  <c r="H4" i="7"/>
  <c r="I4" i="7" s="1"/>
  <c r="J4" i="7" s="1"/>
  <c r="H5" i="7"/>
  <c r="H6" i="7"/>
  <c r="I6" i="7" s="1"/>
  <c r="J6" i="7" s="1"/>
  <c r="H2" i="7"/>
  <c r="I3" i="7"/>
  <c r="J3" i="7" s="1"/>
  <c r="I5" i="7"/>
  <c r="J5" i="7" s="1"/>
  <c r="F3" i="7"/>
  <c r="F4" i="7"/>
  <c r="F5" i="7"/>
  <c r="F6" i="7"/>
  <c r="F2" i="7"/>
  <c r="I2" i="7" s="1"/>
  <c r="J2" i="7" s="1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H3" i="19"/>
  <c r="H13" i="19"/>
  <c r="H14" i="19"/>
  <c r="H15" i="19"/>
  <c r="H16" i="19"/>
  <c r="H17" i="19"/>
  <c r="H18" i="19"/>
  <c r="H19" i="19"/>
  <c r="G3" i="19"/>
  <c r="G4" i="19"/>
  <c r="H4" i="19" s="1"/>
  <c r="G5" i="19"/>
  <c r="H5" i="19" s="1"/>
  <c r="G6" i="19"/>
  <c r="H6" i="19" s="1"/>
  <c r="G7" i="19"/>
  <c r="H7" i="19" s="1"/>
  <c r="G8" i="19"/>
  <c r="H8" i="19" s="1"/>
  <c r="G9" i="19"/>
  <c r="H9" i="19" s="1"/>
  <c r="G10" i="19"/>
  <c r="H10" i="19" s="1"/>
  <c r="G11" i="19"/>
  <c r="H11" i="19" s="1"/>
  <c r="G12" i="19"/>
  <c r="H12" i="19" s="1"/>
  <c r="G13" i="19"/>
  <c r="G14" i="19"/>
  <c r="G15" i="19"/>
  <c r="G16" i="19"/>
  <c r="G17" i="19"/>
  <c r="G18" i="19"/>
  <c r="G19" i="19"/>
  <c r="H2" i="19"/>
  <c r="G2" i="19"/>
  <c r="D3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" i="19"/>
  <c r="H2" i="8"/>
  <c r="D50" i="20" l="1"/>
  <c r="D85" i="20"/>
  <c r="D86" i="20"/>
  <c r="D89" i="20"/>
  <c r="D54" i="20"/>
  <c r="D49" i="20"/>
  <c r="D87" i="20"/>
  <c r="D51" i="20"/>
  <c r="D48" i="20"/>
  <c r="D53" i="20"/>
  <c r="D55" i="20"/>
  <c r="D52" i="20"/>
  <c r="D84" i="20"/>
  <c r="D90" i="20" s="1"/>
  <c r="D153" i="20" s="1"/>
  <c r="B15" i="18"/>
  <c r="C15" i="18" s="1"/>
  <c r="B14" i="18"/>
  <c r="B3" i="18"/>
  <c r="B2" i="18"/>
  <c r="D56" i="20" l="1"/>
  <c r="D76" i="20" s="1"/>
  <c r="D78" i="20" s="1"/>
  <c r="C41" i="13"/>
  <c r="C138" i="17"/>
  <c r="D128" i="17"/>
  <c r="D125" i="17"/>
  <c r="C103" i="17"/>
  <c r="C102" i="17"/>
  <c r="C101" i="17"/>
  <c r="C100" i="17"/>
  <c r="C99" i="17"/>
  <c r="C98" i="17"/>
  <c r="C87" i="17"/>
  <c r="C88" i="17" s="1"/>
  <c r="C85" i="17"/>
  <c r="C84" i="17"/>
  <c r="C84" i="1"/>
  <c r="H6" i="14"/>
  <c r="E6" i="14"/>
  <c r="D118" i="17"/>
  <c r="D111" i="17"/>
  <c r="C64" i="17"/>
  <c r="C63" i="17"/>
  <c r="C56" i="17"/>
  <c r="C41" i="17"/>
  <c r="C40" i="17"/>
  <c r="C39" i="17"/>
  <c r="D27" i="17"/>
  <c r="D26" i="17"/>
  <c r="D31" i="17" s="1"/>
  <c r="B35" i="16"/>
  <c r="C35" i="16" s="1"/>
  <c r="E35" i="16" s="1"/>
  <c r="F35" i="16" s="1"/>
  <c r="A35" i="16"/>
  <c r="B34" i="16"/>
  <c r="C34" i="16" s="1"/>
  <c r="E34" i="16" s="1"/>
  <c r="F34" i="16" s="1"/>
  <c r="A34" i="16"/>
  <c r="B33" i="16"/>
  <c r="C33" i="16" s="1"/>
  <c r="E33" i="16" s="1"/>
  <c r="F33" i="16" s="1"/>
  <c r="A33" i="16"/>
  <c r="B32" i="16"/>
  <c r="C32" i="16" s="1"/>
  <c r="E32" i="16" s="1"/>
  <c r="F32" i="16" s="1"/>
  <c r="A32" i="16"/>
  <c r="B31" i="16"/>
  <c r="C31" i="16" s="1"/>
  <c r="E31" i="16" s="1"/>
  <c r="F31" i="16" s="1"/>
  <c r="A31" i="16"/>
  <c r="B30" i="16"/>
  <c r="C30" i="16" s="1"/>
  <c r="E30" i="16" s="1"/>
  <c r="F30" i="16" s="1"/>
  <c r="A30" i="16"/>
  <c r="C29" i="16"/>
  <c r="E29" i="16" s="1"/>
  <c r="F29" i="16" s="1"/>
  <c r="B29" i="16"/>
  <c r="A29" i="16"/>
  <c r="E28" i="16"/>
  <c r="F28" i="16" s="1"/>
  <c r="C28" i="16"/>
  <c r="B28" i="16"/>
  <c r="A28" i="16"/>
  <c r="B27" i="16"/>
  <c r="C27" i="16" s="1"/>
  <c r="E27" i="16" s="1"/>
  <c r="F27" i="16" s="1"/>
  <c r="A27" i="16"/>
  <c r="B26" i="16"/>
  <c r="C26" i="16" s="1"/>
  <c r="E26" i="16" s="1"/>
  <c r="F26" i="16" s="1"/>
  <c r="A26" i="16"/>
  <c r="C25" i="16"/>
  <c r="E25" i="16" s="1"/>
  <c r="F25" i="16" s="1"/>
  <c r="B25" i="16"/>
  <c r="A25" i="16"/>
  <c r="E24" i="16"/>
  <c r="F24" i="16" s="1"/>
  <c r="C24" i="16"/>
  <c r="B24" i="16"/>
  <c r="A24" i="16"/>
  <c r="C18" i="16"/>
  <c r="E18" i="16" s="1"/>
  <c r="F18" i="16" s="1"/>
  <c r="E17" i="16"/>
  <c r="F17" i="16" s="1"/>
  <c r="C17" i="16"/>
  <c r="C16" i="16"/>
  <c r="E16" i="16" s="1"/>
  <c r="F16" i="16" s="1"/>
  <c r="C15" i="16"/>
  <c r="E15" i="16" s="1"/>
  <c r="F15" i="16" s="1"/>
  <c r="C14" i="16"/>
  <c r="E14" i="16" s="1"/>
  <c r="F14" i="16" s="1"/>
  <c r="F13" i="16"/>
  <c r="E13" i="16"/>
  <c r="C13" i="16"/>
  <c r="E12" i="16"/>
  <c r="F12" i="16" s="1"/>
  <c r="C12" i="16"/>
  <c r="C11" i="16"/>
  <c r="E11" i="16" s="1"/>
  <c r="F11" i="16" s="1"/>
  <c r="F10" i="16"/>
  <c r="C10" i="16"/>
  <c r="E9" i="16"/>
  <c r="F9" i="16" s="1"/>
  <c r="C9" i="16"/>
  <c r="C8" i="16"/>
  <c r="E8" i="16" s="1"/>
  <c r="F8" i="16" s="1"/>
  <c r="C7" i="16"/>
  <c r="E7" i="16" s="1"/>
  <c r="F7" i="16" s="1"/>
  <c r="D126" i="20" l="1"/>
  <c r="D127" i="20"/>
  <c r="D152" i="20"/>
  <c r="D100" i="20"/>
  <c r="D99" i="20"/>
  <c r="D98" i="20"/>
  <c r="D104" i="20" s="1"/>
  <c r="D117" i="20" s="1"/>
  <c r="D119" i="20" s="1"/>
  <c r="D154" i="20" s="1"/>
  <c r="D103" i="20"/>
  <c r="D102" i="20"/>
  <c r="D101" i="20"/>
  <c r="D151" i="17"/>
  <c r="D40" i="17"/>
  <c r="D41" i="17"/>
  <c r="D39" i="17"/>
  <c r="F36" i="16"/>
  <c r="F19" i="16"/>
  <c r="D130" i="20" l="1"/>
  <c r="D155" i="20" s="1"/>
  <c r="D136" i="20"/>
  <c r="D156" i="20"/>
  <c r="D42" i="17"/>
  <c r="D75" i="17" s="1"/>
  <c r="D89" i="17" s="1"/>
  <c r="D51" i="17"/>
  <c r="D54" i="17"/>
  <c r="D48" i="17"/>
  <c r="D84" i="17"/>
  <c r="D87" i="17"/>
  <c r="D86" i="17"/>
  <c r="D49" i="17"/>
  <c r="D55" i="17"/>
  <c r="D52" i="17"/>
  <c r="D50" i="17"/>
  <c r="D88" i="17"/>
  <c r="D53" i="17"/>
  <c r="D85" i="17"/>
  <c r="F45" i="16"/>
  <c r="D137" i="20" l="1"/>
  <c r="D90" i="17"/>
  <c r="D153" i="17" s="1"/>
  <c r="D56" i="17"/>
  <c r="D76" i="17" s="1"/>
  <c r="D142" i="20" l="1"/>
  <c r="D140" i="20"/>
  <c r="D144" i="20"/>
  <c r="D143" i="20"/>
  <c r="D141" i="20"/>
  <c r="E3" i="8"/>
  <c r="G3" i="8" s="1"/>
  <c r="H3" i="8"/>
  <c r="E4" i="8"/>
  <c r="G4" i="8" s="1"/>
  <c r="H4" i="8"/>
  <c r="E5" i="8"/>
  <c r="G5" i="8" s="1"/>
  <c r="H5" i="8"/>
  <c r="E6" i="8"/>
  <c r="G6" i="8"/>
  <c r="H6" i="8"/>
  <c r="E7" i="8"/>
  <c r="G7" i="8" s="1"/>
  <c r="H7" i="8"/>
  <c r="E8" i="8"/>
  <c r="G8" i="8" s="1"/>
  <c r="H8" i="8"/>
  <c r="E9" i="8"/>
  <c r="G9" i="8" s="1"/>
  <c r="H9" i="8"/>
  <c r="E10" i="8"/>
  <c r="G10" i="8"/>
  <c r="H10" i="8"/>
  <c r="E2" i="8"/>
  <c r="G2" i="8" s="1"/>
  <c r="D138" i="20" l="1"/>
  <c r="D145" i="20" s="1"/>
  <c r="D157" i="20" s="1"/>
  <c r="D158" i="20" s="1"/>
  <c r="D159" i="20" s="1"/>
  <c r="D27" i="13"/>
  <c r="D27" i="12"/>
  <c r="D27" i="11"/>
  <c r="D27" i="15"/>
  <c r="D27" i="1"/>
  <c r="D160" i="20" l="1"/>
  <c r="E10" i="14"/>
  <c r="E9" i="14"/>
  <c r="E8" i="14"/>
  <c r="C104" i="13"/>
  <c r="C103" i="13"/>
  <c r="C102" i="13"/>
  <c r="C101" i="13"/>
  <c r="C100" i="13"/>
  <c r="C88" i="13"/>
  <c r="C89" i="13" s="1"/>
  <c r="C86" i="13"/>
  <c r="C85" i="13"/>
  <c r="C104" i="12"/>
  <c r="C103" i="12"/>
  <c r="C102" i="12"/>
  <c r="C101" i="12"/>
  <c r="C100" i="12"/>
  <c r="C88" i="12"/>
  <c r="C89" i="12" s="1"/>
  <c r="C86" i="12"/>
  <c r="C85" i="12"/>
  <c r="C41" i="12"/>
  <c r="C103" i="1"/>
  <c r="C103" i="15"/>
  <c r="C102" i="11"/>
  <c r="C101" i="11"/>
  <c r="C100" i="11"/>
  <c r="C99" i="11"/>
  <c r="C102" i="15"/>
  <c r="C101" i="15"/>
  <c r="C100" i="15"/>
  <c r="C99" i="15"/>
  <c r="C103" i="11"/>
  <c r="C87" i="11"/>
  <c r="C84" i="11"/>
  <c r="C85" i="11" s="1"/>
  <c r="C40" i="11"/>
  <c r="C87" i="15"/>
  <c r="C88" i="15" s="1"/>
  <c r="C84" i="15"/>
  <c r="C85" i="15" s="1"/>
  <c r="C40" i="15"/>
  <c r="C40" i="1"/>
  <c r="C102" i="1"/>
  <c r="C101" i="1"/>
  <c r="C100" i="1"/>
  <c r="C99" i="1"/>
  <c r="C87" i="1"/>
  <c r="C88" i="1" s="1"/>
  <c r="C85" i="1"/>
  <c r="H7" i="14" l="1"/>
  <c r="E7" i="14"/>
  <c r="C138" i="15"/>
  <c r="D128" i="15"/>
  <c r="D126" i="15"/>
  <c r="D125" i="15"/>
  <c r="D111" i="15"/>
  <c r="D118" i="15" s="1"/>
  <c r="C98" i="15"/>
  <c r="C64" i="15"/>
  <c r="C63" i="15"/>
  <c r="C56" i="15"/>
  <c r="C41" i="15"/>
  <c r="C39" i="15"/>
  <c r="D26" i="15"/>
  <c r="D31" i="15" s="1"/>
  <c r="C99" i="13"/>
  <c r="D41" i="15" l="1"/>
  <c r="D39" i="15"/>
  <c r="D151" i="15"/>
  <c r="D40" i="15"/>
  <c r="D42" i="15" l="1"/>
  <c r="D75" i="15" l="1"/>
  <c r="D49" i="15"/>
  <c r="D51" i="15"/>
  <c r="D50" i="15"/>
  <c r="D55" i="15"/>
  <c r="D48" i="15"/>
  <c r="D52" i="15"/>
  <c r="D54" i="15"/>
  <c r="D53" i="15"/>
  <c r="D87" i="15" l="1"/>
  <c r="D84" i="15"/>
  <c r="D85" i="15"/>
  <c r="D89" i="15"/>
  <c r="D88" i="15"/>
  <c r="D86" i="15"/>
  <c r="D56" i="15"/>
  <c r="D76" i="15" s="1"/>
  <c r="D90" i="15" l="1"/>
  <c r="D153" i="15" s="1"/>
  <c r="H9" i="14"/>
  <c r="H10" i="14"/>
  <c r="H8" i="14"/>
  <c r="H5" i="14"/>
  <c r="E5" i="14"/>
  <c r="D127" i="17" l="1"/>
  <c r="D126" i="17"/>
  <c r="D127" i="1"/>
  <c r="D127" i="15"/>
  <c r="D130" i="15" s="1"/>
  <c r="D155" i="15" s="1"/>
  <c r="D127" i="11"/>
  <c r="D128" i="12"/>
  <c r="D128" i="13"/>
  <c r="C65" i="12"/>
  <c r="C64" i="12"/>
  <c r="D130" i="17" l="1"/>
  <c r="D155" i="17" s="1"/>
  <c r="D128" i="1"/>
  <c r="B3" i="9"/>
  <c r="D31" i="13" l="1"/>
  <c r="C138" i="13"/>
  <c r="D129" i="13"/>
  <c r="D127" i="13"/>
  <c r="D126" i="13"/>
  <c r="D112" i="13"/>
  <c r="D119" i="13" s="1"/>
  <c r="C65" i="13"/>
  <c r="C64" i="13"/>
  <c r="C57" i="13"/>
  <c r="C42" i="13"/>
  <c r="C40" i="13"/>
  <c r="D26" i="13"/>
  <c r="D31" i="12"/>
  <c r="C138" i="12"/>
  <c r="D129" i="12"/>
  <c r="D127" i="12"/>
  <c r="D126" i="12"/>
  <c r="D112" i="12"/>
  <c r="D119" i="12" s="1"/>
  <c r="C99" i="12"/>
  <c r="C57" i="12"/>
  <c r="C42" i="12"/>
  <c r="C40" i="12"/>
  <c r="D26" i="12"/>
  <c r="D128" i="11"/>
  <c r="C137" i="11"/>
  <c r="D126" i="11"/>
  <c r="D125" i="11"/>
  <c r="D111" i="11"/>
  <c r="D118" i="11" s="1"/>
  <c r="C98" i="11"/>
  <c r="C64" i="11"/>
  <c r="C63" i="11"/>
  <c r="C56" i="11"/>
  <c r="C88" i="11" s="1"/>
  <c r="C41" i="11"/>
  <c r="C39" i="11"/>
  <c r="D26" i="11"/>
  <c r="D31" i="11" s="1"/>
  <c r="D126" i="1"/>
  <c r="D125" i="1"/>
  <c r="D32" i="13" l="1"/>
  <c r="D32" i="12"/>
  <c r="D130" i="1"/>
  <c r="D130" i="13"/>
  <c r="D155" i="13" s="1"/>
  <c r="D130" i="12"/>
  <c r="D155" i="12" s="1"/>
  <c r="D129" i="11"/>
  <c r="D154" i="11" s="1"/>
  <c r="D150" i="11"/>
  <c r="D41" i="11"/>
  <c r="D39" i="11"/>
  <c r="D40" i="11"/>
  <c r="D64" i="1"/>
  <c r="F4" i="9"/>
  <c r="D64" i="17" s="1"/>
  <c r="F3" i="9"/>
  <c r="D63" i="17" s="1"/>
  <c r="B2" i="9"/>
  <c r="F2" i="9" s="1"/>
  <c r="D62" i="17" s="1"/>
  <c r="D69" i="17" l="1"/>
  <c r="D77" i="17" s="1"/>
  <c r="D78" i="17" s="1"/>
  <c r="D103" i="17" s="1"/>
  <c r="D152" i="17"/>
  <c r="D100" i="17"/>
  <c r="D101" i="17"/>
  <c r="D42" i="12"/>
  <c r="D151" i="12"/>
  <c r="D40" i="12"/>
  <c r="D41" i="12"/>
  <c r="D41" i="13"/>
  <c r="D42" i="13"/>
  <c r="D40" i="13"/>
  <c r="D151" i="13"/>
  <c r="D64" i="15"/>
  <c r="D65" i="12"/>
  <c r="D64" i="11"/>
  <c r="D65" i="13"/>
  <c r="D62" i="15"/>
  <c r="D63" i="12"/>
  <c r="D63" i="13"/>
  <c r="D62" i="1"/>
  <c r="D62" i="11"/>
  <c r="D63" i="15"/>
  <c r="D64" i="12"/>
  <c r="D63" i="1"/>
  <c r="D64" i="13"/>
  <c r="D63" i="11"/>
  <c r="D42" i="11"/>
  <c r="D98" i="17" l="1"/>
  <c r="D99" i="17"/>
  <c r="D102" i="17"/>
  <c r="D104" i="17"/>
  <c r="D117" i="17" s="1"/>
  <c r="D119" i="17" s="1"/>
  <c r="D43" i="12"/>
  <c r="D55" i="12" s="1"/>
  <c r="D43" i="13"/>
  <c r="D76" i="13" s="1"/>
  <c r="D50" i="13"/>
  <c r="D55" i="13"/>
  <c r="D51" i="13"/>
  <c r="D56" i="13"/>
  <c r="D49" i="13"/>
  <c r="D70" i="12"/>
  <c r="D78" i="12" s="1"/>
  <c r="D70" i="13"/>
  <c r="D78" i="13" s="1"/>
  <c r="D69" i="15"/>
  <c r="D77" i="15" s="1"/>
  <c r="D78" i="15" s="1"/>
  <c r="D69" i="11"/>
  <c r="D77" i="11" s="1"/>
  <c r="D76" i="12"/>
  <c r="D53" i="12"/>
  <c r="D56" i="12"/>
  <c r="D49" i="12"/>
  <c r="D52" i="12"/>
  <c r="D51" i="12"/>
  <c r="D50" i="12"/>
  <c r="D75" i="11"/>
  <c r="D52" i="11"/>
  <c r="D54" i="11"/>
  <c r="D48" i="11"/>
  <c r="D55" i="11"/>
  <c r="D50" i="11"/>
  <c r="D51" i="11"/>
  <c r="D49" i="11"/>
  <c r="D53" i="11"/>
  <c r="C56" i="1"/>
  <c r="D54" i="13" l="1"/>
  <c r="D154" i="17"/>
  <c r="D156" i="17" s="1"/>
  <c r="D136" i="17"/>
  <c r="D88" i="11"/>
  <c r="D86" i="11"/>
  <c r="D85" i="11"/>
  <c r="D89" i="11"/>
  <c r="D84" i="11"/>
  <c r="D87" i="11"/>
  <c r="D54" i="12"/>
  <c r="D87" i="12"/>
  <c r="D88" i="12"/>
  <c r="D89" i="12"/>
  <c r="D85" i="12"/>
  <c r="D86" i="12"/>
  <c r="D90" i="12"/>
  <c r="D52" i="13"/>
  <c r="D53" i="13"/>
  <c r="D57" i="13" s="1"/>
  <c r="D77" i="13" s="1"/>
  <c r="D79" i="13" s="1"/>
  <c r="D89" i="13"/>
  <c r="D85" i="13"/>
  <c r="D86" i="13"/>
  <c r="D90" i="13"/>
  <c r="D88" i="13"/>
  <c r="D87" i="13"/>
  <c r="D103" i="15"/>
  <c r="D99" i="15"/>
  <c r="D102" i="15"/>
  <c r="D98" i="15"/>
  <c r="D101" i="15"/>
  <c r="D100" i="15"/>
  <c r="D152" i="15"/>
  <c r="D57" i="12"/>
  <c r="D77" i="12" s="1"/>
  <c r="D79" i="12" s="1"/>
  <c r="D56" i="11"/>
  <c r="D76" i="11" s="1"/>
  <c r="D78" i="11" s="1"/>
  <c r="C63" i="1"/>
  <c r="C64" i="1"/>
  <c r="D90" i="11" l="1"/>
  <c r="D152" i="11" s="1"/>
  <c r="D137" i="17"/>
  <c r="D142" i="17" s="1"/>
  <c r="D91" i="12"/>
  <c r="D153" i="12" s="1"/>
  <c r="D91" i="13"/>
  <c r="D153" i="13" s="1"/>
  <c r="D152" i="13"/>
  <c r="D102" i="13"/>
  <c r="D99" i="13"/>
  <c r="D104" i="15"/>
  <c r="D117" i="15" s="1"/>
  <c r="D119" i="15" s="1"/>
  <c r="D98" i="11"/>
  <c r="D152" i="12"/>
  <c r="D103" i="12"/>
  <c r="D151" i="11"/>
  <c r="D102" i="11"/>
  <c r="D101" i="11"/>
  <c r="D103" i="11"/>
  <c r="D100" i="11"/>
  <c r="D99" i="11"/>
  <c r="C41" i="1"/>
  <c r="D103" i="13" l="1"/>
  <c r="D104" i="13"/>
  <c r="D101" i="13"/>
  <c r="D100" i="13"/>
  <c r="D105" i="13" s="1"/>
  <c r="D118" i="13" s="1"/>
  <c r="D120" i="13" s="1"/>
  <c r="D154" i="13" s="1"/>
  <c r="D156" i="13" s="1"/>
  <c r="D104" i="12"/>
  <c r="D100" i="12"/>
  <c r="D99" i="12"/>
  <c r="D102" i="12"/>
  <c r="D101" i="12"/>
  <c r="D140" i="17"/>
  <c r="D143" i="17"/>
  <c r="D141" i="17"/>
  <c r="D144" i="17"/>
  <c r="D154" i="15"/>
  <c r="D156" i="15" s="1"/>
  <c r="D136" i="15"/>
  <c r="D137" i="15" s="1"/>
  <c r="D141" i="15" s="1"/>
  <c r="D104" i="11"/>
  <c r="D117" i="11" s="1"/>
  <c r="D119" i="11" s="1"/>
  <c r="D153" i="11" s="1"/>
  <c r="D155" i="11" s="1"/>
  <c r="C98" i="1"/>
  <c r="D105" i="12" l="1"/>
  <c r="D118" i="12" s="1"/>
  <c r="D120" i="12" s="1"/>
  <c r="D138" i="17"/>
  <c r="D145" i="17" s="1"/>
  <c r="D157" i="17" s="1"/>
  <c r="D158" i="17" s="1"/>
  <c r="F158" i="17" s="1"/>
  <c r="D136" i="13"/>
  <c r="D137" i="13" s="1"/>
  <c r="D144" i="13" s="1"/>
  <c r="D142" i="15"/>
  <c r="D144" i="15"/>
  <c r="D143" i="15"/>
  <c r="D140" i="15"/>
  <c r="D154" i="12"/>
  <c r="D156" i="12" s="1"/>
  <c r="D136" i="12"/>
  <c r="D135" i="11"/>
  <c r="D136" i="11" s="1"/>
  <c r="D139" i="11" s="1"/>
  <c r="C138" i="1"/>
  <c r="D155" i="1"/>
  <c r="C39" i="1"/>
  <c r="D26" i="1"/>
  <c r="D31" i="1" s="1"/>
  <c r="D6" i="14" l="1"/>
  <c r="D159" i="17"/>
  <c r="D160" i="17" s="1"/>
  <c r="D143" i="13"/>
  <c r="D140" i="13"/>
  <c r="D142" i="13"/>
  <c r="D141" i="13"/>
  <c r="D138" i="15"/>
  <c r="D145" i="15" s="1"/>
  <c r="D157" i="15" s="1"/>
  <c r="D158" i="15" s="1"/>
  <c r="D7" i="14" s="1"/>
  <c r="G7" i="14" s="1"/>
  <c r="I7" i="14" s="1"/>
  <c r="D137" i="12"/>
  <c r="D140" i="11"/>
  <c r="D141" i="11"/>
  <c r="D143" i="11"/>
  <c r="D142" i="11"/>
  <c r="D111" i="1"/>
  <c r="D118" i="1" s="1"/>
  <c r="D40" i="1"/>
  <c r="D41" i="1"/>
  <c r="D39" i="1"/>
  <c r="D69" i="1"/>
  <c r="D77" i="1" s="1"/>
  <c r="D151" i="1"/>
  <c r="D138" i="13" l="1"/>
  <c r="D145" i="13" s="1"/>
  <c r="D157" i="13" s="1"/>
  <c r="D158" i="13" s="1"/>
  <c r="D159" i="13" s="1"/>
  <c r="D160" i="13" s="1"/>
  <c r="D159" i="15"/>
  <c r="D160" i="15" s="1"/>
  <c r="D141" i="12"/>
  <c r="D140" i="12"/>
  <c r="D142" i="12"/>
  <c r="D143" i="12"/>
  <c r="D144" i="12"/>
  <c r="D137" i="11"/>
  <c r="D144" i="11" s="1"/>
  <c r="D156" i="11" s="1"/>
  <c r="D157" i="11" s="1"/>
  <c r="D158" i="11" s="1"/>
  <c r="D42" i="1"/>
  <c r="D10" i="14" l="1"/>
  <c r="G10" i="14" s="1"/>
  <c r="I10" i="14" s="1"/>
  <c r="D159" i="11"/>
  <c r="D8" i="14"/>
  <c r="G8" i="14" s="1"/>
  <c r="I8" i="14" s="1"/>
  <c r="D48" i="1"/>
  <c r="D138" i="12"/>
  <c r="D145" i="12" s="1"/>
  <c r="D157" i="12" s="1"/>
  <c r="D158" i="12" s="1"/>
  <c r="D9" i="14" s="1"/>
  <c r="D75" i="1"/>
  <c r="D52" i="1"/>
  <c r="D53" i="1"/>
  <c r="D54" i="1"/>
  <c r="D50" i="1"/>
  <c r="D51" i="1"/>
  <c r="D49" i="1"/>
  <c r="D55" i="1"/>
  <c r="D85" i="1" l="1"/>
  <c r="D87" i="1"/>
  <c r="D84" i="1"/>
  <c r="D88" i="1"/>
  <c r="D86" i="1"/>
  <c r="D89" i="1"/>
  <c r="D159" i="12"/>
  <c r="D160" i="12" s="1"/>
  <c r="G9" i="14"/>
  <c r="I9" i="14" s="1"/>
  <c r="I20" i="14" s="1"/>
  <c r="I21" i="14" s="1"/>
  <c r="D56" i="1"/>
  <c r="D76" i="1" s="1"/>
  <c r="D78" i="1" s="1"/>
  <c r="D90" i="1" l="1"/>
  <c r="D153" i="1" s="1"/>
  <c r="D103" i="1"/>
  <c r="D152" i="1"/>
  <c r="D99" i="1" l="1"/>
  <c r="D98" i="1"/>
  <c r="D102" i="1"/>
  <c r="D100" i="1"/>
  <c r="D101" i="1"/>
  <c r="D104" i="1" l="1"/>
  <c r="D117" i="1"/>
  <c r="D119" i="1" s="1"/>
  <c r="D154" i="1" l="1"/>
  <c r="D156" i="1" s="1"/>
  <c r="D136" i="1"/>
  <c r="D137" i="1" s="1"/>
  <c r="D142" i="1" s="1"/>
  <c r="D140" i="1" l="1"/>
  <c r="D141" i="1"/>
  <c r="D144" i="1"/>
  <c r="D143" i="1"/>
  <c r="D138" i="1" l="1"/>
  <c r="D145" i="1" s="1"/>
  <c r="D157" i="1" s="1"/>
  <c r="D158" i="1" s="1"/>
  <c r="D5" i="14" l="1"/>
  <c r="G5" i="14" s="1"/>
  <c r="I5" i="14" s="1"/>
  <c r="G6" i="14"/>
  <c r="I6" i="14" s="1"/>
  <c r="D159" i="1"/>
  <c r="D160" i="1" s="1"/>
  <c r="I11" i="14" l="1"/>
  <c r="I17" i="14"/>
  <c r="I18" i="14" s="1"/>
</calcChain>
</file>

<file path=xl/comments1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2.xml><?xml version="1.0" encoding="utf-8"?>
<comments xmlns="http://schemas.openxmlformats.org/spreadsheetml/2006/main">
  <authors>
    <author>Nathanne Antonia S. de C. Conceição</author>
  </authors>
  <commentList>
    <comment ref="C27" authorId="0" shapeId="0">
      <text>
        <r>
          <rPr>
            <sz val="9"/>
            <color indexed="81"/>
            <rFont val="Segoe UI"/>
            <charset val="1"/>
          </rPr>
          <t xml:space="preserve">Fluxo:
Até 20 - 10%
Até 40 - 20%
Até 60 - 30%
Acima de 60 - 40%
</t>
        </r>
      </text>
    </commen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3.xml><?xml version="1.0" encoding="utf-8"?>
<comments xmlns="http://schemas.openxmlformats.org/spreadsheetml/2006/main">
  <authors>
    <author>Nathanne Antonia S. de C. Conceição</author>
  </authors>
  <commentList>
    <comment ref="C27" authorId="0" shapeId="0">
      <text>
        <r>
          <rPr>
            <sz val="9"/>
            <color indexed="81"/>
            <rFont val="Segoe UI"/>
            <charset val="1"/>
          </rPr>
          <t xml:space="preserve">Fluxo:
Até 20 - 10%
Até 40 - 20%
Até 60 - 30%
Acima de 60 - 40%
</t>
        </r>
      </text>
    </commen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4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5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charset val="1"/>
          </rPr>
          <t xml:space="preserve">Apresentar FAPweb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6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charset val="1"/>
          </rPr>
          <t xml:space="preserve">Apresentar FAPWeb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7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charset val="1"/>
          </rPr>
          <t xml:space="preserve">Apresentar FAPWeb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8.xml><?xml version="1.0" encoding="utf-8"?>
<comments xmlns="http://schemas.openxmlformats.org/spreadsheetml/2006/main">
  <authors>
    <author>Nathanne Antonia S. de C. Conceição</author>
  </authors>
  <commentList>
    <comment ref="E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Percentual aplicado sobre o salário base do funcionário.</t>
        </r>
      </text>
    </comment>
    <comment ref="E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Aplicado sobre o valor mensal do benefício. Percentual definido na CCT
</t>
        </r>
      </text>
    </comment>
  </commentList>
</comments>
</file>

<file path=xl/sharedStrings.xml><?xml version="1.0" encoding="utf-8"?>
<sst xmlns="http://schemas.openxmlformats.org/spreadsheetml/2006/main" count="2146" uniqueCount="310">
  <si>
    <t>PLANILHA DE CUSTOS E FORMAÇÃO DE PREÇOS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</si>
  <si>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</si>
  <si>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</si>
  <si>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</si>
  <si>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</si>
  <si>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</si>
  <si>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</si>
  <si>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</si>
  <si>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</si>
  <si>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</si>
  <si>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</si>
  <si>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</si>
  <si>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</si>
  <si>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</si>
  <si>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G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</si>
  <si>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</si>
  <si>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</si>
  <si>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</si>
  <si>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</si>
  <si>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</si>
  <si>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</si>
  <si>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</si>
  <si>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</si>
  <si>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</si>
  <si>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</si>
  <si>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</si>
  <si>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</si>
  <si>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SESC ou SESI</t>
  </si>
  <si>
    <t>SENAI - SENAC</t>
  </si>
  <si>
    <t>F</t>
  </si>
  <si>
    <t>SEBRAE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</si>
  <si>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</si>
  <si>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</si>
  <si>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</si>
  <si>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</si>
  <si>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</si>
  <si>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</si>
  <si>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</si>
  <si>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</si>
  <si>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</si>
  <si>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</si>
  <si>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</si>
  <si>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</si>
  <si>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</si>
  <si>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</si>
  <si>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</si>
  <si>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dos encargos do submódulo 2.2 sobre o Aviso Prévio Trabalhado</t>
  </si>
  <si>
    <t>Módulo 4 - Custo de Reposição do Profissional Ausente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</si>
  <si>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</si>
  <si>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</si>
  <si>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</si>
  <si>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</si>
  <si>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</si>
  <si>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</si>
  <si>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</si>
  <si>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</si>
  <si>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</si>
  <si>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</si>
  <si>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</si>
  <si>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</si>
  <si>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</si>
  <si>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</si>
  <si>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</si>
  <si>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</si>
  <si>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</si>
  <si>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</si>
  <si>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</si>
  <si>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</si>
  <si>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</si>
  <si>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</si>
  <si>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C.1. Tributos Federais (especificar)</t>
  </si>
  <si>
    <t>C.2. Tributos Estaduais (especificar)</t>
  </si>
  <si>
    <t>C.3. Tributos Municipais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</si>
  <si>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</si>
  <si>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</si>
  <si>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</si>
  <si>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</si>
  <si>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</si>
  <si>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IDENTIFICAÇÃO DOS SERVIÇOS</t>
  </si>
  <si>
    <t>Tipo de Serviço</t>
  </si>
  <si>
    <t>Unidade de medida</t>
  </si>
  <si>
    <t>Quantidade total a contratar</t>
  </si>
  <si>
    <t>POSTO</t>
  </si>
  <si>
    <t>Valor Total Mensal</t>
  </si>
  <si>
    <t>Valor Total Anual</t>
  </si>
  <si>
    <t>Optante pelo Simples Nacional</t>
  </si>
  <si>
    <t>Adicional de Férias</t>
  </si>
  <si>
    <t>PIS</t>
  </si>
  <si>
    <t>COFINS</t>
  </si>
  <si>
    <t>ISS</t>
  </si>
  <si>
    <t>Observações</t>
  </si>
  <si>
    <t>Item</t>
  </si>
  <si>
    <t>Descrição</t>
  </si>
  <si>
    <t>Qtde Anual</t>
  </si>
  <si>
    <t>Valor unitário</t>
  </si>
  <si>
    <t>Valor Total</t>
  </si>
  <si>
    <t>Valor mensal</t>
  </si>
  <si>
    <t>Valor Unitário</t>
  </si>
  <si>
    <t>Qtde por posto</t>
  </si>
  <si>
    <t>Valor total da aquisição</t>
  </si>
  <si>
    <t>Vida útil (Meses)</t>
  </si>
  <si>
    <t>Valor Residual (20%)</t>
  </si>
  <si>
    <t>Valor Depreciável</t>
  </si>
  <si>
    <t>Custo Mensal</t>
  </si>
  <si>
    <t>Limpeza e Conservação Predial</t>
  </si>
  <si>
    <t>Gratificação por assiduidade</t>
  </si>
  <si>
    <t>Cesta básica</t>
  </si>
  <si>
    <t>Nº Processo:</t>
  </si>
  <si>
    <t>Nº Licitação:</t>
  </si>
  <si>
    <t>Data de apresentação da proposta (dia/mês/ano)</t>
  </si>
  <si>
    <t>Município/UF</t>
  </si>
  <si>
    <t>Ano Acordo, Convenção ou Sentença Normativa em Dissídio Coletivo</t>
  </si>
  <si>
    <t>Nº de meses de execução contratual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</si>
  <si>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</si>
  <si>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</si>
  <si>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</si>
  <si>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</si>
  <si>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 base da categoria (dia/mês/ano)</t>
  </si>
  <si>
    <t>Tributos</t>
  </si>
  <si>
    <t>Multa do FGTS sobre o Aviso Prévio Indenizado e sobre o Aviso Prévio Trabalhado</t>
  </si>
  <si>
    <t>Vale Transporte</t>
  </si>
  <si>
    <t>Benefício</t>
  </si>
  <si>
    <t>44h</t>
  </si>
  <si>
    <t>40h</t>
  </si>
  <si>
    <t>Jornada:</t>
  </si>
  <si>
    <t>Qtde de dias</t>
  </si>
  <si>
    <t>Qtde por dia</t>
  </si>
  <si>
    <t>Valor Total no mês</t>
  </si>
  <si>
    <t>Percentual de desconto</t>
  </si>
  <si>
    <t>Base Legal</t>
  </si>
  <si>
    <t>Art. 7º, VIII, CF/88</t>
  </si>
  <si>
    <t>Art. 2°, § 3º, da Lei 11.457, de 16 de março
de 2007.</t>
  </si>
  <si>
    <t>Art. 3º, Inciso I, Decreto 87.043, de 22 de
março de 1982.</t>
  </si>
  <si>
    <t>Anexo V do Decreto nº 3.048/1999 para o RAT</t>
  </si>
  <si>
    <t>SAT/FAP/RAT Ajustado</t>
  </si>
  <si>
    <t>Art. 30, Lei 8.036, de 11 de maio de 1990</t>
  </si>
  <si>
    <t>Art. 1º, caput, Decreto-Lei 6.246, de 1944
(SENAI) e art. 4º, caput do Decreto-Lei
8.621, de 1946. (SENAC).</t>
  </si>
  <si>
    <t>Art. 8º, Lei 8.029, de 12 de abril de 1990.</t>
  </si>
  <si>
    <t>Art. 1°, I, 2 c/c art. 3°, ambos do Decreto-Lei 1.146, de 31 de dezembro de 1970.</t>
  </si>
  <si>
    <t>O valor da dedução do vale transporte está de acordo com o art. 4º, parágrafo único da Lei 7.418, de 16 de dezembro de 1985 (desconto máximo de 6% do salário-base)</t>
  </si>
  <si>
    <t>CCT vigente da categoria</t>
  </si>
  <si>
    <t>Art. 7º, XXI,CF/88, 477, 487 e ss. CLT</t>
  </si>
  <si>
    <t>Art. 18, §1º da Lei 8.036/90</t>
  </si>
  <si>
    <t>Art. 7º, XVII, CF/88</t>
  </si>
  <si>
    <t>Art. 7º, XXI, CF/88, 477, 487 e ss. da CLT</t>
  </si>
  <si>
    <t>Art. 473 da CLT</t>
  </si>
  <si>
    <t>Art. 7º, XIX, CF/88 e 10, §1º, da ADCT</t>
  </si>
  <si>
    <t>Art. 19 a 23 da Lei nº 8.213/91</t>
  </si>
  <si>
    <t>Art. 392 da CLT</t>
  </si>
  <si>
    <t>Art. 15, Lei nº 8.036/90 e Art. 7º, III, CF.</t>
  </si>
  <si>
    <t>Art. 7º, VIII, CF/89</t>
  </si>
  <si>
    <t>Súmula nº 305 do TST</t>
  </si>
  <si>
    <t>Conforme item 2.2</t>
  </si>
  <si>
    <t>Servente de Limpeza</t>
  </si>
  <si>
    <t>Ausência por doença</t>
  </si>
  <si>
    <t>EPI's</t>
  </si>
  <si>
    <t>Função</t>
  </si>
  <si>
    <t>Copeira</t>
  </si>
  <si>
    <t>Jardineiro</t>
  </si>
  <si>
    <t>Auxiliar de Jardinagem</t>
  </si>
  <si>
    <t>3. Quadro-resumo do VALOR MENSAL DOS SERVIÇOS</t>
  </si>
  <si>
    <t>Tipo de serviço</t>
  </si>
  <si>
    <t>Valor proposto por empregado</t>
  </si>
  <si>
    <t>Qtde de empregados por posto</t>
  </si>
  <si>
    <t>Valor proposto por posto</t>
  </si>
  <si>
    <t>Qtde de postos</t>
  </si>
  <si>
    <t>Valor total do serviço</t>
  </si>
  <si>
    <t>(A)</t>
  </si>
  <si>
    <t>(B)</t>
  </si>
  <si>
    <t>(C)</t>
  </si>
  <si>
    <t>(D) = (B x C)</t>
  </si>
  <si>
    <t>(E)</t>
  </si>
  <si>
    <t>(F) = (D x E)</t>
  </si>
  <si>
    <t>I</t>
  </si>
  <si>
    <t>R$</t>
  </si>
  <si>
    <t>II</t>
  </si>
  <si>
    <t>Valor mensal dos serviços</t>
  </si>
  <si>
    <t>4. Quadro demonstrativo do VALOR GLOBAL DA PROPOSTA</t>
  </si>
  <si>
    <t>Valor Global da Proposta</t>
  </si>
  <si>
    <t>Valor mensal do serviço</t>
  </si>
  <si>
    <t>Encargos previdenciários e FGTS</t>
  </si>
  <si>
    <t>Valor global da proposta (valor mensal do serviço multiplicado pelo número de meses do contrato).</t>
  </si>
  <si>
    <t>Afastamento maternidade</t>
  </si>
  <si>
    <t>III</t>
  </si>
  <si>
    <t>IV</t>
  </si>
  <si>
    <t>Líder</t>
  </si>
  <si>
    <t>V</t>
  </si>
  <si>
    <t>Lote 01 - Limpeza</t>
  </si>
  <si>
    <t>Lote 02 - Jardinagem</t>
  </si>
  <si>
    <t>Nº de Empregados por posto</t>
  </si>
  <si>
    <t>Apresentar composição detalhada</t>
  </si>
  <si>
    <t>Outros(especificar)</t>
  </si>
  <si>
    <t>Outros (especificar)</t>
  </si>
  <si>
    <t>Outros(Especificar)</t>
  </si>
  <si>
    <t>Base utiliza a depreciação.</t>
  </si>
  <si>
    <t>Salário Mínimo Vigente:</t>
  </si>
  <si>
    <t>Unidade</t>
  </si>
  <si>
    <t>Qtde médio Mensal</t>
  </si>
  <si>
    <t>ANEXO II-XVI - MODELO TRIBUTOS</t>
  </si>
  <si>
    <t>Apuração dos percentuais de PIS e COFINS (somente para empresas tributadas pelo lucro real)</t>
  </si>
  <si>
    <t>Apuração do percentual médio de recolhimento do PIS</t>
  </si>
  <si>
    <t>Mês</t>
  </si>
  <si>
    <t>Faturamento mensal</t>
  </si>
  <si>
    <t>Contribuição apurada</t>
  </si>
  <si>
    <t>Crédito Descontado</t>
  </si>
  <si>
    <t>Contribuição Devida</t>
  </si>
  <si>
    <t>Percentual Efetivo</t>
  </si>
  <si>
    <t>Recibo, Registro M210, M200,M600, M610 dos últimos 12 meses</t>
  </si>
  <si>
    <t>B = A * 1,65%</t>
  </si>
  <si>
    <t>D = B - C</t>
  </si>
  <si>
    <t>E =  D/A</t>
  </si>
  <si>
    <t>Percentual médio do período</t>
  </si>
  <si>
    <t>Apuração do percentual médio de recolhimento do COFINS</t>
  </si>
  <si>
    <t>B = A * 7,60%</t>
  </si>
  <si>
    <t>Servente de Limpeza - Banheiro</t>
  </si>
  <si>
    <t>PCMSO</t>
  </si>
  <si>
    <t>VI</t>
  </si>
  <si>
    <t>Gratificação a Copeira (30%)</t>
  </si>
  <si>
    <t>Clásula Décima Primeira</t>
  </si>
  <si>
    <t>Clásula Décima Terceira, §1º a §4º</t>
  </si>
  <si>
    <t>Clásula Décima Quinta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</si>
  <si>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</si>
  <si>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</si>
  <si>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</si>
  <si>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</si>
  <si>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</si>
  <si>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</si>
  <si>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</si>
  <si>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</si>
  <si>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</si>
  <si>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</si>
  <si>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</si>
  <si>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</si>
  <si>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Balde plástico preto com capacidade p/12 litros</t>
  </si>
  <si>
    <t>Desentupidor de vaso sanitário</t>
  </si>
  <si>
    <t>Escada de 10 (dez) degraus</t>
  </si>
  <si>
    <t>Espanador de Penas 65cm</t>
  </si>
  <si>
    <t>Escova de Lavar Roupa</t>
  </si>
  <si>
    <t>Escova para lavar vaso sanitário</t>
  </si>
  <si>
    <t>Escovão Bandeirantes</t>
  </si>
  <si>
    <t>Kit completo para limpeza de vidros</t>
  </si>
  <si>
    <t>Rodo Plástico 60cm com cabo</t>
  </si>
  <si>
    <t>Rodo Plástico 40cm com cabo</t>
  </si>
  <si>
    <t>Rodo Limpa Vidro 2 em 1</t>
  </si>
  <si>
    <t>Rodo de borracha dupla de 40 cm com cabo dede 120 cm</t>
  </si>
  <si>
    <t>Rodo de borracha dupla de 60 cm com cabo de madeira de 120 cm</t>
  </si>
  <si>
    <t>Pá de lixo, em plástico, com cabo longo</t>
  </si>
  <si>
    <t>Placas sinalizadoras "Piso Molhado"</t>
  </si>
  <si>
    <t>Vassoura c/ Cerda Sintética de 40 cm</t>
  </si>
  <si>
    <t>Vassoura de Piaçava com cabo</t>
  </si>
  <si>
    <t>Vassoura de teto vasculha com cabo</t>
  </si>
  <si>
    <t>Unidade(s)</t>
  </si>
  <si>
    <t>Água Sanitária 5L</t>
  </si>
  <si>
    <t>Álcool 70% gel higienizante  de 710 gramas-refil utilizado em dispensers tipo saboneteira 800 ml.</t>
  </si>
  <si>
    <t>Cera para piso vinilicos( cerâmicas vitrificadas, madeira, laminados)</t>
  </si>
  <si>
    <t>Desinfetante  a base  de  lavanda (5L)</t>
  </si>
  <si>
    <t>Desodorizador 360ml Ultra Fresh Lavanda</t>
  </si>
  <si>
    <t>Detergente  de limpeza em geral 5L tipo industrial</t>
  </si>
  <si>
    <t>Detergente Ácido 5L (Remonox)</t>
  </si>
  <si>
    <t>Detergente Limp. Sanitários 500ml- Limpador multiuso</t>
  </si>
  <si>
    <t>Detergente para cozinha de 500ml</t>
  </si>
  <si>
    <t>Detergente SH 7000 5L</t>
  </si>
  <si>
    <t>Disco 350mm Removedor Preto</t>
  </si>
  <si>
    <t>Disco amarelo para lavar piso</t>
  </si>
  <si>
    <t>Disco branco para lavar piso</t>
  </si>
  <si>
    <t>Esponja Dupla Face</t>
  </si>
  <si>
    <t xml:space="preserve">Fibra de limpeza pesada 102 x 260 Bandeirantes </t>
  </si>
  <si>
    <t>Flanela branco, medindo 40x60cm, 100% algodão</t>
  </si>
  <si>
    <t>Herbicida 1L</t>
  </si>
  <si>
    <t>Lã de aço, pacote com 8 unidades</t>
  </si>
  <si>
    <t>Limpa Inox 500ml</t>
  </si>
  <si>
    <t>Limpa Vidros 5lt</t>
  </si>
  <si>
    <t>Lustra Móveis de 500ml</t>
  </si>
  <si>
    <t>Multi-Inseticida 500ml</t>
  </si>
  <si>
    <t>Palha de Aço (pct. 01 unidade)</t>
  </si>
  <si>
    <t>Pano de Copa liso, 100% algodão cor Branco tamanho 40x68cm</t>
  </si>
  <si>
    <t>Pano Multiuso</t>
  </si>
  <si>
    <t>Papel higiênico rolão, folha dupla, na cor branca, gramatura 28, 100% celulose virgem, Rolo com 300 metros (fardo c/ 08 rolos)</t>
  </si>
  <si>
    <t>Papel toalha Inter folhado, na cor branca, gramatura 27, Celulose 100% virgens, fardo c/ 08 pacotes de 1.000 fls.</t>
  </si>
  <si>
    <t>Pedra Sanitária 25gr</t>
  </si>
  <si>
    <t>Sabão em barra  (pacote c/ 5 unidades x 200g)</t>
  </si>
  <si>
    <t>Sabão em pó pacote com 2Kg</t>
  </si>
  <si>
    <t>Sabonete Líquido   (de odor agradável), com ph neutro concentrado  5L</t>
  </si>
  <si>
    <t>Saco descartável para aspirador de pó</t>
  </si>
  <si>
    <t>Saco Alvejado 100% Algodão 48x78</t>
  </si>
  <si>
    <t>Saco de Lixo   20L   40X59 Fardo com  50 unidades</t>
  </si>
  <si>
    <t>Saco de Lixo   40L   60X62 Fardo com  50 unidades</t>
  </si>
  <si>
    <t>Saco de Lixo   60L   63X80  Fardo com 100 unidades</t>
  </si>
  <si>
    <t xml:space="preserve">Saco de Lixo 100L  70X 90  Fardo com 100 unidades (Micra mínima 7) </t>
  </si>
  <si>
    <t xml:space="preserve">Saco de Lixo 200L 90X110 Fardo com 100 unidades (Micra mínima 9) </t>
  </si>
  <si>
    <t>Soda Cáustica 1Kg</t>
  </si>
  <si>
    <t>Unidade (s)</t>
  </si>
  <si>
    <t>Pacote</t>
  </si>
  <si>
    <t>Fardo(s)</t>
  </si>
  <si>
    <t>Aspirador de pó e agua, tipo industrial</t>
  </si>
  <si>
    <t>Cabo Telescópio, ajustável, com  10 m, com encaixe para mangueira</t>
  </si>
  <si>
    <t>Enceradeira Industrial para lavagem, com escova de 400 mm</t>
  </si>
  <si>
    <t>Máquina de limpeza de alta pressão - Karcher ou similar</t>
  </si>
  <si>
    <t>Soprador de folhas sthil ou similar</t>
  </si>
  <si>
    <t xml:space="preserve">Avental térmico impermeabilizante </t>
  </si>
  <si>
    <t>Luva de vaqueta mista e de látex</t>
  </si>
  <si>
    <t>Cinta coluna postural</t>
  </si>
  <si>
    <t>Bota de PVC Cano Curto</t>
  </si>
  <si>
    <t>Par(es)</t>
  </si>
  <si>
    <t xml:space="preserve">Camiseta malha fria, com gola esporte e emblema da empresa. </t>
  </si>
  <si>
    <t xml:space="preserve">Calça comprida com elástico e cordão, em gabardine. </t>
  </si>
  <si>
    <t>Meia em algodão, tipo soquete</t>
  </si>
  <si>
    <t>Crachá com foto e logo da empresa</t>
  </si>
  <si>
    <t>Valor Total da Diária</t>
  </si>
  <si>
    <t>Considera 22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</si>
</sst>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_(&quot;R$&quot;* #,##0.00_);_(&quot;R$&quot;* \(#,##0.00\);_(&quot;R$&quot;* &quot;-&quot;??_);_(@_)"/>
    <numFmt numFmtId="166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43" fontId="6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9" fontId="7" fillId="0" borderId="4" xfId="2" applyFont="1" applyBorder="1" applyAlignment="1">
      <alignment horizontal="center" vertical="center" wrapText="1"/>
    </xf>
    <xf numFmtId="10" fontId="7" fillId="0" borderId="4" xfId="2" applyNumberFormat="1" applyFont="1" applyBorder="1" applyAlignment="1">
      <alignment horizontal="center" vertical="center" wrapText="1"/>
    </xf>
    <xf numFmtId="0" fontId="7" fillId="0" borderId="0" xfId="0" applyFont="1"/>
    <xf numFmtId="0" fontId="8" fillId="4" borderId="0" xfId="0" applyFont="1" applyFill="1"/>
    <xf numFmtId="10" fontId="7" fillId="0" borderId="4" xfId="2" applyNumberFormat="1" applyFont="1" applyBorder="1"/>
    <xf numFmtId="10" fontId="7" fillId="0" borderId="4" xfId="2" applyNumberFormat="1" applyFont="1" applyBorder="1" applyAlignment="1">
      <alignment horizontal="center"/>
    </xf>
    <xf numFmtId="164" fontId="7" fillId="0" borderId="4" xfId="2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43" fontId="2" fillId="0" borderId="0" xfId="1" applyFont="1"/>
    <xf numFmtId="0" fontId="2" fillId="0" borderId="4" xfId="0" applyFont="1" applyBorder="1"/>
    <xf numFmtId="43" fontId="2" fillId="0" borderId="4" xfId="1" applyFont="1" applyBorder="1"/>
    <xf numFmtId="43" fontId="2" fillId="0" borderId="4" xfId="0" applyNumberFormat="1" applyFont="1" applyBorder="1"/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5" borderId="4" xfId="0" applyFont="1" applyFill="1" applyBorder="1"/>
    <xf numFmtId="43" fontId="4" fillId="5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0" fontId="7" fillId="2" borderId="4" xfId="2" applyNumberFormat="1" applyFont="1" applyFill="1" applyBorder="1" applyAlignment="1">
      <alignment horizontal="center" vertical="center" wrapText="1"/>
    </xf>
    <xf numFmtId="9" fontId="7" fillId="0" borderId="4" xfId="2" applyNumberFormat="1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43" fontId="0" fillId="0" borderId="0" xfId="1" applyFo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9" fontId="16" fillId="0" borderId="4" xfId="0" applyNumberFormat="1" applyFont="1" applyBorder="1" applyAlignment="1">
      <alignment horizontal="center"/>
    </xf>
    <xf numFmtId="43" fontId="16" fillId="0" borderId="4" xfId="1" applyFont="1" applyBorder="1" applyAlignment="1">
      <alignment horizontal="center"/>
    </xf>
    <xf numFmtId="0" fontId="15" fillId="6" borderId="4" xfId="0" applyFont="1" applyFill="1" applyBorder="1" applyAlignment="1">
      <alignment horizontal="center" vertical="center" wrapText="1"/>
    </xf>
    <xf numFmtId="43" fontId="15" fillId="6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7" fillId="0" borderId="5" xfId="0" applyFont="1" applyBorder="1"/>
    <xf numFmtId="43" fontId="2" fillId="0" borderId="0" xfId="0" applyNumberFormat="1" applyFont="1"/>
    <xf numFmtId="0" fontId="4" fillId="6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4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vertical="top" wrapText="1"/>
    </xf>
    <xf numFmtId="44" fontId="7" fillId="0" borderId="4" xfId="0" applyNumberFormat="1" applyFont="1" applyBorder="1" applyAlignment="1">
      <alignment horizontal="center"/>
    </xf>
    <xf numFmtId="44" fontId="17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/>
    <xf numFmtId="0" fontId="6" fillId="5" borderId="4" xfId="0" applyFont="1" applyFill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1" fontId="17" fillId="0" borderId="4" xfId="0" applyNumberFormat="1" applyFont="1" applyFill="1" applyBorder="1" applyAlignment="1">
      <alignment horizontal="center" vertical="top" wrapText="1"/>
    </xf>
    <xf numFmtId="44" fontId="18" fillId="0" borderId="4" xfId="0" applyNumberFormat="1" applyFont="1" applyFill="1" applyBorder="1" applyAlignment="1">
      <alignment horizontal="center" vertical="top" wrapText="1"/>
    </xf>
    <xf numFmtId="44" fontId="7" fillId="0" borderId="4" xfId="0" applyNumberFormat="1" applyFont="1" applyBorder="1" applyAlignment="1"/>
    <xf numFmtId="44" fontId="6" fillId="0" borderId="4" xfId="0" applyNumberFormat="1" applyFont="1" applyBorder="1" applyAlignment="1"/>
    <xf numFmtId="10" fontId="7" fillId="0" borderId="4" xfId="2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/>
    <xf numFmtId="43" fontId="11" fillId="0" borderId="0" xfId="1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21" fillId="0" borderId="0" xfId="4"/>
    <xf numFmtId="0" fontId="24" fillId="4" borderId="4" xfId="5" applyFont="1" applyFill="1" applyBorder="1" applyAlignment="1">
      <alignment horizontal="center" vertical="center" wrapText="1"/>
    </xf>
    <xf numFmtId="44" fontId="24" fillId="4" borderId="4" xfId="5" applyNumberFormat="1" applyFont="1" applyFill="1" applyBorder="1" applyAlignment="1">
      <alignment horizontal="center" wrapText="1"/>
    </xf>
    <xf numFmtId="0" fontId="24" fillId="4" borderId="4" xfId="5" applyFont="1" applyFill="1" applyBorder="1" applyAlignment="1">
      <alignment horizontal="center" wrapText="1"/>
    </xf>
    <xf numFmtId="17" fontId="23" fillId="0" borderId="4" xfId="5" applyNumberFormat="1" applyFont="1" applyFill="1" applyBorder="1"/>
    <xf numFmtId="44" fontId="23" fillId="0" borderId="4" xfId="5" applyNumberFormat="1" applyFont="1" applyBorder="1" applyAlignment="1">
      <alignment horizontal="center"/>
    </xf>
    <xf numFmtId="0" fontId="23" fillId="0" borderId="4" xfId="5" applyFont="1" applyBorder="1" applyAlignment="1">
      <alignment horizontal="center"/>
    </xf>
    <xf numFmtId="165" fontId="23" fillId="0" borderId="4" xfId="6" applyFont="1" applyFill="1" applyBorder="1"/>
    <xf numFmtId="43" fontId="23" fillId="0" borderId="4" xfId="5" applyNumberFormat="1" applyFont="1" applyFill="1" applyBorder="1"/>
    <xf numFmtId="166" fontId="23" fillId="0" borderId="4" xfId="7" applyFont="1" applyFill="1" applyBorder="1"/>
    <xf numFmtId="10" fontId="23" fillId="0" borderId="4" xfId="8" applyNumberFormat="1" applyFont="1" applyFill="1" applyBorder="1"/>
    <xf numFmtId="44" fontId="23" fillId="0" borderId="4" xfId="7" applyNumberFormat="1" applyFont="1" applyFill="1" applyBorder="1"/>
    <xf numFmtId="165" fontId="1" fillId="0" borderId="0" xfId="6" applyFont="1"/>
    <xf numFmtId="10" fontId="24" fillId="4" borderId="4" xfId="5" applyNumberFormat="1" applyFont="1" applyFill="1" applyBorder="1" applyAlignment="1">
      <alignment vertical="center"/>
    </xf>
    <xf numFmtId="0" fontId="23" fillId="0" borderId="0" xfId="5" applyFont="1"/>
    <xf numFmtId="44" fontId="23" fillId="0" borderId="0" xfId="5" applyNumberFormat="1" applyFont="1"/>
    <xf numFmtId="44" fontId="24" fillId="4" borderId="4" xfId="5" applyNumberFormat="1" applyFont="1" applyFill="1" applyBorder="1" applyAlignment="1">
      <alignment horizontal="center" vertical="center" wrapText="1"/>
    </xf>
    <xf numFmtId="0" fontId="23" fillId="0" borderId="4" xfId="5" applyFont="1" applyBorder="1"/>
    <xf numFmtId="44" fontId="21" fillId="0" borderId="4" xfId="4" applyNumberFormat="1" applyFont="1" applyBorder="1"/>
    <xf numFmtId="0" fontId="24" fillId="4" borderId="0" xfId="5" applyFont="1" applyFill="1" applyBorder="1" applyAlignment="1">
      <alignment horizontal="center"/>
    </xf>
    <xf numFmtId="10" fontId="24" fillId="4" borderId="0" xfId="5" applyNumberFormat="1" applyFont="1" applyFill="1" applyBorder="1"/>
    <xf numFmtId="0" fontId="24" fillId="4" borderId="0" xfId="5" applyFont="1" applyFill="1" applyBorder="1" applyAlignment="1">
      <alignment horizontal="left"/>
    </xf>
    <xf numFmtId="0" fontId="21" fillId="4" borderId="0" xfId="4" applyFill="1"/>
    <xf numFmtId="0" fontId="23" fillId="4" borderId="0" xfId="3" applyFont="1" applyFill="1"/>
    <xf numFmtId="44" fontId="23" fillId="4" borderId="0" xfId="3" applyNumberFormat="1" applyFont="1" applyFill="1"/>
    <xf numFmtId="10" fontId="25" fillId="4" borderId="0" xfId="3" applyNumberFormat="1" applyFont="1" applyFill="1"/>
    <xf numFmtId="0" fontId="21" fillId="0" borderId="0" xfId="3"/>
    <xf numFmtId="44" fontId="21" fillId="0" borderId="0" xfId="3" applyNumberFormat="1"/>
    <xf numFmtId="14" fontId="21" fillId="0" borderId="0" xfId="4" applyNumberFormat="1"/>
    <xf numFmtId="14" fontId="0" fillId="0" borderId="0" xfId="0" applyNumberFormat="1"/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0" fontId="3" fillId="0" borderId="4" xfId="0" applyFont="1" applyBorder="1"/>
    <xf numFmtId="43" fontId="3" fillId="0" borderId="4" xfId="1" applyFont="1" applyBorder="1"/>
    <xf numFmtId="43" fontId="3" fillId="0" borderId="4" xfId="0" applyNumberFormat="1" applyFont="1" applyBorder="1"/>
    <xf numFmtId="0" fontId="26" fillId="0" borderId="0" xfId="0" applyFont="1"/>
    <xf numFmtId="0" fontId="5" fillId="3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12" fillId="0" borderId="4" xfId="1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1" fontId="5" fillId="3" borderId="1" xfId="0" applyNumberFormat="1" applyFont="1" applyFill="1" applyBorder="1" applyAlignment="1" applyProtection="1">
      <alignment horizontal="center" vertical="center"/>
    </xf>
    <xf numFmtId="1" fontId="5" fillId="3" borderId="2" xfId="0" applyNumberFormat="1" applyFont="1" applyFill="1" applyBorder="1" applyAlignment="1" applyProtection="1">
      <alignment horizontal="center" vertical="center"/>
    </xf>
    <xf numFmtId="49" fontId="5" fillId="3" borderId="3" xfId="0" applyNumberFormat="1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4" fillId="4" borderId="0" xfId="5" applyFont="1" applyFill="1" applyBorder="1" applyAlignment="1">
      <alignment horizontal="left"/>
    </xf>
    <xf numFmtId="0" fontId="24" fillId="4" borderId="0" xfId="5" applyFont="1" applyFill="1" applyBorder="1" applyAlignment="1">
      <alignment horizontal="center"/>
    </xf>
    <xf numFmtId="0" fontId="24" fillId="4" borderId="8" xfId="5" applyFont="1" applyFill="1" applyBorder="1" applyAlignment="1">
      <alignment horizontal="center" vertical="center" wrapText="1"/>
    </xf>
    <xf numFmtId="0" fontId="24" fillId="4" borderId="5" xfId="5" applyFont="1" applyFill="1" applyBorder="1" applyAlignment="1">
      <alignment horizontal="center" vertical="center" wrapText="1"/>
    </xf>
    <xf numFmtId="0" fontId="24" fillId="4" borderId="4" xfId="5" applyFont="1" applyFill="1" applyBorder="1" applyAlignment="1">
      <alignment horizontal="center" vertical="center"/>
    </xf>
    <xf numFmtId="0" fontId="22" fillId="0" borderId="2" xfId="3" applyFont="1" applyBorder="1" applyAlignment="1">
      <alignment horizontal="center"/>
    </xf>
    <xf numFmtId="0" fontId="23" fillId="0" borderId="3" xfId="5" applyFont="1" applyBorder="1" applyAlignment="1">
      <alignment horizontal="center" vertical="center"/>
    </xf>
    <xf numFmtId="0" fontId="23" fillId="0" borderId="6" xfId="5" applyFont="1" applyBorder="1" applyAlignment="1">
      <alignment horizontal="center" vertical="center"/>
    </xf>
    <xf numFmtId="0" fontId="23" fillId="0" borderId="7" xfId="5" applyFont="1" applyBorder="1" applyAlignment="1">
      <alignment horizontal="center" vertical="center"/>
    </xf>
  </cellXfs>
  <cellStyles count="9">
    <cellStyle name="Moeda 7" xfId="6"/>
    <cellStyle name="Normal" xfId="0" builtinId="0"/>
    <cellStyle name="Normal 2" xfId="4"/>
    <cellStyle name="Normal 3 2" xfId="5"/>
    <cellStyle name="Normal 4 2" xfId="3"/>
    <cellStyle name="Porcentagem" xfId="2" builtinId="5"/>
    <cellStyle name="Porcentagem 3" xfId="8"/>
    <cellStyle name="Vírgula" xfId="1" builtinId="3"/>
    <cellStyle name="Vírgula 5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topLeftCell="A53" zoomScaleNormal="100" workbookViewId="0">
      <selection activeCell="B65" sqref="B65:D65"/>
    </sheetView>
  </sheetViews>
  <sheetFormatPr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1.5703125" style="1" customWidth="1"/>
    <col min="7" max="7" width="15.140625" style="1" customWidth="1"/>
    <col min="8" max="16384" width="9.140625" style="1"/>
  </cols>
  <sheetData>
    <row r="1" spans="1:10" x14ac:dyDescent="0.25">
      <c r="A1" s="141" t="s">
        <v>0</v>
      </c>
      <c r="B1" s="141"/>
      <c r="C1" s="141"/>
      <c r="D1" s="141"/>
      <c r="E1" s="141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195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G4" s="88"/>
      <c r="H4" s="15"/>
    </row>
    <row r="5" spans="1:10" x14ac:dyDescent="0.25">
      <c r="A5" s="5" t="s">
        <v>4</v>
      </c>
      <c r="B5" s="36" t="s">
        <v>109</v>
      </c>
      <c r="C5" s="147"/>
      <c r="D5" s="148"/>
      <c r="H5" s="15"/>
    </row>
    <row r="6" spans="1:10" x14ac:dyDescent="0.25">
      <c r="A6" s="5" t="s">
        <v>6</v>
      </c>
      <c r="B6" s="36" t="s">
        <v>110</v>
      </c>
      <c r="C6" s="148"/>
      <c r="D6" s="148"/>
      <c r="H6" s="15"/>
    </row>
    <row r="7" spans="1:10" ht="25.5" x14ac:dyDescent="0.25">
      <c r="A7" s="5" t="s">
        <v>8</v>
      </c>
      <c r="B7" s="36" t="s">
        <v>111</v>
      </c>
      <c r="C7" s="148"/>
      <c r="D7" s="148"/>
      <c r="H7" s="15"/>
    </row>
    <row r="8" spans="1:10" x14ac:dyDescent="0.25">
      <c r="A8" s="5" t="s">
        <v>10</v>
      </c>
      <c r="B8" s="36" t="s">
        <v>112</v>
      </c>
      <c r="C8" s="148"/>
      <c r="D8" s="148"/>
      <c r="H8" s="15"/>
    </row>
    <row r="9" spans="1:10" x14ac:dyDescent="0.25">
      <c r="A9" s="149"/>
      <c r="B9" s="149"/>
      <c r="C9" s="149"/>
      <c r="D9" s="149"/>
      <c r="E9" s="21"/>
    </row>
    <row r="10" spans="1:10" x14ac:dyDescent="0.25">
      <c r="A10" s="141" t="s">
        <v>78</v>
      </c>
      <c r="B10" s="141"/>
      <c r="C10" s="141"/>
      <c r="D10" s="141"/>
      <c r="E10" s="141"/>
    </row>
    <row r="11" spans="1:10" ht="25.5" customHeight="1" x14ac:dyDescent="0.25">
      <c r="A11" s="155" t="s">
        <v>79</v>
      </c>
      <c r="B11" s="155"/>
      <c r="C11" s="33" t="s">
        <v>80</v>
      </c>
      <c r="D11" s="87" t="s">
        <v>81</v>
      </c>
      <c r="E11" s="87" t="s">
        <v>189</v>
      </c>
    </row>
    <row r="12" spans="1:10" ht="15.75" customHeight="1" x14ac:dyDescent="0.25">
      <c r="A12" s="156" t="s">
        <v>104</v>
      </c>
      <c r="B12" s="156"/>
      <c r="C12" s="153" t="s">
        <v>82</v>
      </c>
      <c r="D12" s="153">
        <v>1</v>
      </c>
      <c r="E12" s="158">
        <v>2</v>
      </c>
    </row>
    <row r="13" spans="1:10" x14ac:dyDescent="0.25">
      <c r="A13" s="157"/>
      <c r="B13" s="157"/>
      <c r="C13" s="154"/>
      <c r="D13" s="154"/>
      <c r="E13" s="159"/>
    </row>
    <row r="14" spans="1:10" x14ac:dyDescent="0.25">
      <c r="A14" s="4"/>
      <c r="B14" s="4"/>
      <c r="C14" s="4"/>
      <c r="D14" s="4"/>
      <c r="E14" s="4"/>
    </row>
    <row r="15" spans="1:10" x14ac:dyDescent="0.25">
      <c r="A15" s="39">
        <v>1</v>
      </c>
      <c r="B15" s="38" t="s">
        <v>113</v>
      </c>
      <c r="C15" s="145" t="s">
        <v>104</v>
      </c>
      <c r="D15" s="145"/>
      <c r="E15" s="145"/>
      <c r="F15" s="37"/>
    </row>
    <row r="16" spans="1:10" x14ac:dyDescent="0.25">
      <c r="A16" s="39">
        <v>2</v>
      </c>
      <c r="B16" s="38" t="s">
        <v>114</v>
      </c>
      <c r="C16" s="145"/>
      <c r="D16" s="145"/>
      <c r="E16" s="145"/>
      <c r="F16" s="37"/>
    </row>
    <row r="17" spans="1:6" x14ac:dyDescent="0.25">
      <c r="A17" s="39">
        <v>3</v>
      </c>
      <c r="B17" s="38" t="s">
        <v>115</v>
      </c>
      <c r="C17" s="146"/>
      <c r="D17" s="146"/>
      <c r="E17" s="146"/>
      <c r="F17" s="37"/>
    </row>
    <row r="18" spans="1:6" x14ac:dyDescent="0.25">
      <c r="A18" s="39">
        <v>4</v>
      </c>
      <c r="B18" s="38" t="s">
        <v>116</v>
      </c>
      <c r="C18" s="145" t="s">
        <v>153</v>
      </c>
      <c r="D18" s="145"/>
      <c r="E18" s="145"/>
      <c r="F18" s="37"/>
    </row>
    <row r="19" spans="1:6" x14ac:dyDescent="0.25">
      <c r="A19" s="39">
        <v>5</v>
      </c>
      <c r="B19" s="38" t="s">
        <v>117</v>
      </c>
      <c r="C19" s="144"/>
      <c r="D19" s="145"/>
      <c r="E19" s="145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141" t="s">
        <v>1</v>
      </c>
      <c r="B22" s="141"/>
      <c r="C22" s="141"/>
      <c r="D22" s="141"/>
      <c r="E22" s="141"/>
    </row>
    <row r="24" spans="1:6" ht="25.5" customHeight="1" x14ac:dyDescent="0.25">
      <c r="A24" s="20">
        <v>1</v>
      </c>
      <c r="B24" s="40" t="s">
        <v>2</v>
      </c>
      <c r="C24" s="20" t="s">
        <v>24</v>
      </c>
      <c r="D24" s="20" t="s">
        <v>3</v>
      </c>
      <c r="E24" s="32" t="s">
        <v>129</v>
      </c>
    </row>
    <row r="25" spans="1:6" x14ac:dyDescent="0.25">
      <c r="A25" s="5" t="s">
        <v>4</v>
      </c>
      <c r="B25" s="36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36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36" t="s">
        <v>9</v>
      </c>
      <c r="C27" s="13">
        <v>0</v>
      </c>
      <c r="D27" s="6">
        <f>C27*$G$2</f>
        <v>0</v>
      </c>
      <c r="E27" s="22" t="s">
        <v>140</v>
      </c>
    </row>
    <row r="28" spans="1:6" x14ac:dyDescent="0.25">
      <c r="A28" s="5" t="s">
        <v>10</v>
      </c>
      <c r="B28" s="36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36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36" t="s">
        <v>105</v>
      </c>
      <c r="C30" s="13"/>
      <c r="D30" s="6">
        <v>50.31</v>
      </c>
      <c r="E30" s="22" t="s">
        <v>140</v>
      </c>
    </row>
    <row r="31" spans="1:6" x14ac:dyDescent="0.25">
      <c r="A31" s="142" t="s">
        <v>15</v>
      </c>
      <c r="B31" s="143"/>
      <c r="C31" s="10"/>
      <c r="D31" s="10">
        <f>SUM(D25:D30)</f>
        <v>1356.22</v>
      </c>
      <c r="E31" s="10"/>
    </row>
    <row r="34" spans="1:5" x14ac:dyDescent="0.25">
      <c r="A34" s="141" t="s">
        <v>16</v>
      </c>
      <c r="B34" s="141"/>
      <c r="C34" s="141"/>
      <c r="D34" s="141"/>
      <c r="E34" s="141"/>
    </row>
    <row r="35" spans="1:5" x14ac:dyDescent="0.25">
      <c r="A35" s="2"/>
    </row>
    <row r="36" spans="1:5" x14ac:dyDescent="0.25">
      <c r="A36" s="141" t="s">
        <v>17</v>
      </c>
      <c r="B36" s="141"/>
      <c r="C36" s="141"/>
      <c r="D36" s="141"/>
      <c r="E36" s="141"/>
    </row>
    <row r="38" spans="1:5" x14ac:dyDescent="0.25">
      <c r="A38" s="20" t="s">
        <v>18</v>
      </c>
      <c r="B38" s="20" t="s">
        <v>19</v>
      </c>
      <c r="C38" s="20" t="s">
        <v>24</v>
      </c>
      <c r="D38" s="20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113.01833333333333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113.01833333333333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37.672777777777775</v>
      </c>
      <c r="E41" s="22" t="s">
        <v>143</v>
      </c>
    </row>
    <row r="42" spans="1:5" x14ac:dyDescent="0.25">
      <c r="A42" s="142" t="s">
        <v>15</v>
      </c>
      <c r="B42" s="143"/>
      <c r="C42" s="10"/>
      <c r="D42" s="10">
        <f>SUM(D39:D41)</f>
        <v>263.70944444444444</v>
      </c>
      <c r="E42" s="22"/>
    </row>
    <row r="43" spans="1:5" x14ac:dyDescent="0.25">
      <c r="D43" s="62"/>
    </row>
    <row r="45" spans="1:5" x14ac:dyDescent="0.25">
      <c r="A45" s="141" t="s">
        <v>21</v>
      </c>
      <c r="B45" s="141"/>
      <c r="C45" s="141"/>
      <c r="D45" s="141"/>
      <c r="E45" s="141"/>
    </row>
    <row r="47" spans="1:5" x14ac:dyDescent="0.25">
      <c r="A47" s="32" t="s">
        <v>22</v>
      </c>
      <c r="B47" s="32" t="s">
        <v>23</v>
      </c>
      <c r="C47" s="32" t="s">
        <v>24</v>
      </c>
      <c r="D47" s="20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323.98588888888889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v>2.5000000000000001E-2</v>
      </c>
      <c r="D49" s="6">
        <f t="shared" ref="D49:D55" si="0">($D$31+$D$42)*C49</f>
        <v>40.498236111111112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97.195766666666671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v>1.4999999999999999E-2</v>
      </c>
      <c r="D51" s="6">
        <f t="shared" si="0"/>
        <v>24.298941666666668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v>0.01</v>
      </c>
      <c r="D52" s="6">
        <f t="shared" si="0"/>
        <v>16.199294444444444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v>6.0000000000000001E-3</v>
      </c>
      <c r="D53" s="6">
        <f t="shared" si="0"/>
        <v>9.7195766666666668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v>2E-3</v>
      </c>
      <c r="D54" s="6">
        <f t="shared" si="0"/>
        <v>3.2398588888888891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129.59435555555555</v>
      </c>
      <c r="E55" s="7" t="s">
        <v>149</v>
      </c>
    </row>
    <row r="56" spans="1:5" x14ac:dyDescent="0.25">
      <c r="A56" s="142" t="s">
        <v>34</v>
      </c>
      <c r="B56" s="143"/>
      <c r="C56" s="43">
        <f>SUM(C48:C55)</f>
        <v>0.39800000000000008</v>
      </c>
      <c r="D56" s="10">
        <f>SUM(D48:D55)</f>
        <v>644.73191888888891</v>
      </c>
      <c r="E56" s="22"/>
    </row>
    <row r="59" spans="1:5" x14ac:dyDescent="0.25">
      <c r="A59" s="141" t="s">
        <v>35</v>
      </c>
      <c r="B59" s="141"/>
      <c r="C59" s="141"/>
      <c r="D59" s="141"/>
      <c r="E59" s="141"/>
    </row>
    <row r="61" spans="1:5" x14ac:dyDescent="0.25">
      <c r="A61" s="32" t="s">
        <v>36</v>
      </c>
      <c r="B61" s="142" t="s">
        <v>37</v>
      </c>
      <c r="C61" s="143"/>
      <c r="D61" s="20" t="s">
        <v>3</v>
      </c>
      <c r="E61" s="32" t="s">
        <v>129</v>
      </c>
    </row>
    <row r="62" spans="1:5" x14ac:dyDescent="0.25">
      <c r="A62" s="5" t="s">
        <v>4</v>
      </c>
      <c r="B62" s="151" t="s">
        <v>120</v>
      </c>
      <c r="C62" s="152"/>
      <c r="D62" s="6">
        <f>IF(VLOOKUP(B62,Beneficios!$A$1:$F$8,1,FALSE)='Servente de Limpeza'!B62,VLOOKUP(B62,Beneficios!$A$1:$F$8,6,FALSE))-$D$25*Beneficios!$E$2</f>
        <v>134.84539999999998</v>
      </c>
      <c r="E62" s="22" t="s">
        <v>140</v>
      </c>
    </row>
    <row r="63" spans="1:5" x14ac:dyDescent="0.25">
      <c r="A63" s="5" t="s">
        <v>6</v>
      </c>
      <c r="B63" s="151" t="s">
        <v>38</v>
      </c>
      <c r="C63" s="152">
        <f>22*16-(22*16)*20%</f>
        <v>281.60000000000002</v>
      </c>
      <c r="D63" s="6">
        <f>IF(VLOOKUP(B63,Beneficios!$A$1:$F$8,1,FALSE)='Servente de Limpeza'!B63,VLOOKUP(B63,Beneficios!$A$1:$F$8,6,FALSE))</f>
        <v>326.12800000000004</v>
      </c>
      <c r="E63" s="22" t="s">
        <v>220</v>
      </c>
    </row>
    <row r="64" spans="1:5" x14ac:dyDescent="0.25">
      <c r="A64" s="5" t="s">
        <v>8</v>
      </c>
      <c r="B64" s="151" t="s">
        <v>106</v>
      </c>
      <c r="C64" s="152">
        <f>120</f>
        <v>120</v>
      </c>
      <c r="D64" s="6">
        <f>IF(VLOOKUP(B64,Beneficios!$A$1:$F$8,1,FALSE)='Servente de Limpeza'!B64,VLOOKUP(B64,Beneficios!$A$1:$F$8,6,FALSE))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151" t="s">
        <v>215</v>
      </c>
      <c r="C65" s="152"/>
      <c r="D65" s="6">
        <v>49</v>
      </c>
      <c r="E65" s="22" t="s">
        <v>140</v>
      </c>
    </row>
    <row r="66" spans="1:5" x14ac:dyDescent="0.25">
      <c r="A66" s="5" t="s">
        <v>12</v>
      </c>
      <c r="B66" s="151" t="s">
        <v>193</v>
      </c>
      <c r="C66" s="152"/>
      <c r="D66" s="6"/>
      <c r="E66" s="22" t="s">
        <v>140</v>
      </c>
    </row>
    <row r="67" spans="1:5" x14ac:dyDescent="0.25">
      <c r="A67" s="5" t="s">
        <v>29</v>
      </c>
      <c r="B67" s="151" t="s">
        <v>193</v>
      </c>
      <c r="C67" s="152"/>
      <c r="D67" s="6"/>
      <c r="E67" s="22" t="s">
        <v>140</v>
      </c>
    </row>
    <row r="68" spans="1:5" x14ac:dyDescent="0.25">
      <c r="A68" s="5" t="s">
        <v>14</v>
      </c>
      <c r="B68" s="151" t="s">
        <v>193</v>
      </c>
      <c r="C68" s="152"/>
      <c r="D68" s="6"/>
      <c r="E68" s="22" t="s">
        <v>140</v>
      </c>
    </row>
    <row r="69" spans="1:5" x14ac:dyDescent="0.25">
      <c r="A69" s="142" t="s">
        <v>15</v>
      </c>
      <c r="B69" s="150"/>
      <c r="C69" s="143"/>
      <c r="D69" s="10">
        <f>SUM(D62:D68)</f>
        <v>640.77340000000004</v>
      </c>
      <c r="E69" s="22"/>
    </row>
    <row r="72" spans="1:5" x14ac:dyDescent="0.25">
      <c r="A72" s="141" t="s">
        <v>39</v>
      </c>
      <c r="B72" s="141"/>
      <c r="C72" s="141"/>
      <c r="D72" s="141"/>
      <c r="E72" s="141"/>
    </row>
    <row r="74" spans="1:5" x14ac:dyDescent="0.25">
      <c r="A74" s="32">
        <v>2</v>
      </c>
      <c r="B74" s="40" t="s">
        <v>40</v>
      </c>
      <c r="C74" s="44"/>
      <c r="D74" s="20" t="s">
        <v>3</v>
      </c>
      <c r="E74" s="32" t="s">
        <v>90</v>
      </c>
    </row>
    <row r="75" spans="1:5" x14ac:dyDescent="0.25">
      <c r="A75" s="5" t="s">
        <v>18</v>
      </c>
      <c r="B75" s="36" t="s">
        <v>19</v>
      </c>
      <c r="C75" s="42"/>
      <c r="D75" s="6">
        <f>D42</f>
        <v>263.70944444444444</v>
      </c>
      <c r="E75" s="22"/>
    </row>
    <row r="76" spans="1:5" x14ac:dyDescent="0.25">
      <c r="A76" s="5" t="s">
        <v>22</v>
      </c>
      <c r="B76" s="36" t="s">
        <v>23</v>
      </c>
      <c r="C76" s="42"/>
      <c r="D76" s="6">
        <f>D56</f>
        <v>644.73191888888891</v>
      </c>
      <c r="E76" s="22"/>
    </row>
    <row r="77" spans="1:5" x14ac:dyDescent="0.25">
      <c r="A77" s="5" t="s">
        <v>36</v>
      </c>
      <c r="B77" s="36" t="s">
        <v>37</v>
      </c>
      <c r="C77" s="42"/>
      <c r="D77" s="6">
        <f>D69</f>
        <v>640.77340000000004</v>
      </c>
      <c r="E77" s="22"/>
    </row>
    <row r="78" spans="1:5" x14ac:dyDescent="0.25">
      <c r="A78" s="142" t="s">
        <v>15</v>
      </c>
      <c r="B78" s="150"/>
      <c r="C78" s="143"/>
      <c r="D78" s="10">
        <f>SUM(D75:D77)</f>
        <v>1549.2147633333334</v>
      </c>
      <c r="E78" s="22"/>
    </row>
    <row r="79" spans="1:5" x14ac:dyDescent="0.25">
      <c r="A79" s="3"/>
    </row>
    <row r="81" spans="1:5" x14ac:dyDescent="0.25">
      <c r="A81" s="141" t="s">
        <v>41</v>
      </c>
      <c r="B81" s="141"/>
      <c r="C81" s="141"/>
      <c r="D81" s="141"/>
      <c r="E81" s="141"/>
    </row>
    <row r="83" spans="1:5" x14ac:dyDescent="0.25">
      <c r="A83" s="32">
        <v>3</v>
      </c>
      <c r="B83" s="32" t="s">
        <v>42</v>
      </c>
      <c r="C83" s="32" t="s">
        <v>24</v>
      </c>
      <c r="D83" s="20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6.7497060185185189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8" si="1">($D$31+$D$75)*C85</f>
        <v>0.53997648148148147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64.797177777777776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31.498628086419753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12.536453978395064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>($D$31+$D$75)*C89</f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116.12194234259259</v>
      </c>
      <c r="E90" s="45"/>
    </row>
    <row r="93" spans="1:5" x14ac:dyDescent="0.25">
      <c r="A93" s="141" t="s">
        <v>47</v>
      </c>
      <c r="B93" s="141"/>
      <c r="C93" s="141"/>
      <c r="D93" s="141"/>
      <c r="E93" s="141"/>
    </row>
    <row r="95" spans="1:5" x14ac:dyDescent="0.25">
      <c r="A95" s="141" t="s">
        <v>48</v>
      </c>
      <c r="B95" s="141"/>
      <c r="C95" s="141"/>
      <c r="D95" s="141"/>
      <c r="E95" s="141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20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12.54533557770502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0.5942394854495987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1.0554815327677836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2.7724837433136482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6.7201582779271272</v>
      </c>
      <c r="E103" s="45"/>
    </row>
    <row r="104" spans="1:5" x14ac:dyDescent="0.25">
      <c r="A104" s="142" t="s">
        <v>34</v>
      </c>
      <c r="B104" s="150"/>
      <c r="C104" s="143"/>
      <c r="D104" s="10">
        <f>SUM(D98:D103)</f>
        <v>23.687698617163178</v>
      </c>
      <c r="E104" s="22"/>
    </row>
    <row r="107" spans="1:5" x14ac:dyDescent="0.25">
      <c r="A107" s="160" t="s">
        <v>55</v>
      </c>
      <c r="B107" s="160"/>
      <c r="C107" s="160"/>
      <c r="D107" s="160"/>
      <c r="E107" s="160"/>
    </row>
    <row r="108" spans="1:5" x14ac:dyDescent="0.25">
      <c r="A108" s="2"/>
    </row>
    <row r="109" spans="1:5" x14ac:dyDescent="0.25">
      <c r="A109" s="32" t="s">
        <v>56</v>
      </c>
      <c r="B109" s="142" t="s">
        <v>57</v>
      </c>
      <c r="C109" s="143"/>
      <c r="D109" s="20" t="s">
        <v>3</v>
      </c>
      <c r="E109" s="32" t="s">
        <v>129</v>
      </c>
    </row>
    <row r="110" spans="1:5" x14ac:dyDescent="0.25">
      <c r="A110" s="5" t="s">
        <v>4</v>
      </c>
      <c r="B110" s="151" t="s">
        <v>58</v>
      </c>
      <c r="C110" s="152"/>
      <c r="D110" s="6"/>
      <c r="E110" s="22"/>
    </row>
    <row r="111" spans="1:5" x14ac:dyDescent="0.25">
      <c r="A111" s="142" t="s">
        <v>15</v>
      </c>
      <c r="B111" s="150"/>
      <c r="C111" s="143"/>
      <c r="D111" s="6">
        <f>D110</f>
        <v>0</v>
      </c>
      <c r="E111" s="22"/>
    </row>
    <row r="114" spans="1:5" x14ac:dyDescent="0.25">
      <c r="A114" s="141" t="s">
        <v>59</v>
      </c>
      <c r="B114" s="141"/>
      <c r="C114" s="141"/>
      <c r="D114" s="141"/>
      <c r="E114" s="141"/>
    </row>
    <row r="115" spans="1:5" x14ac:dyDescent="0.25">
      <c r="A115" s="2"/>
    </row>
    <row r="116" spans="1:5" x14ac:dyDescent="0.25">
      <c r="A116" s="32">
        <v>4</v>
      </c>
      <c r="B116" s="40" t="s">
        <v>60</v>
      </c>
      <c r="C116" s="44"/>
      <c r="D116" s="20" t="s">
        <v>3</v>
      </c>
      <c r="E116" s="32" t="s">
        <v>90</v>
      </c>
    </row>
    <row r="117" spans="1:5" x14ac:dyDescent="0.25">
      <c r="A117" s="5" t="s">
        <v>49</v>
      </c>
      <c r="B117" s="36" t="s">
        <v>50</v>
      </c>
      <c r="C117" s="42"/>
      <c r="D117" s="6">
        <f>D104</f>
        <v>23.687698617163178</v>
      </c>
      <c r="E117" s="22"/>
    </row>
    <row r="118" spans="1:5" x14ac:dyDescent="0.25">
      <c r="A118" s="5" t="s">
        <v>56</v>
      </c>
      <c r="B118" s="36" t="s">
        <v>57</v>
      </c>
      <c r="C118" s="42"/>
      <c r="D118" s="6">
        <f>D111</f>
        <v>0</v>
      </c>
      <c r="E118" s="22"/>
    </row>
    <row r="119" spans="1:5" x14ac:dyDescent="0.25">
      <c r="A119" s="142" t="s">
        <v>15</v>
      </c>
      <c r="B119" s="150"/>
      <c r="C119" s="143"/>
      <c r="D119" s="10">
        <f>SUM(D117:D118)</f>
        <v>23.687698617163178</v>
      </c>
      <c r="E119" s="22"/>
    </row>
    <row r="122" spans="1:5" x14ac:dyDescent="0.25">
      <c r="A122" s="141" t="s">
        <v>61</v>
      </c>
      <c r="B122" s="141"/>
      <c r="C122" s="141"/>
      <c r="D122" s="141"/>
      <c r="E122" s="141"/>
    </row>
    <row r="124" spans="1:5" x14ac:dyDescent="0.25">
      <c r="A124" s="32">
        <v>5</v>
      </c>
      <c r="B124" s="40" t="s">
        <v>62</v>
      </c>
      <c r="C124" s="44"/>
      <c r="D124" s="32" t="s">
        <v>3</v>
      </c>
      <c r="E124" s="32" t="s">
        <v>90</v>
      </c>
    </row>
    <row r="125" spans="1:5" x14ac:dyDescent="0.25">
      <c r="A125" s="5" t="s">
        <v>4</v>
      </c>
      <c r="B125" s="36" t="s">
        <v>63</v>
      </c>
      <c r="C125" s="42"/>
      <c r="D125" s="6">
        <f>SUMIFS(Uniformes!G:G,Uniformes!H:H,'Servente de Limpeza'!$C$18)</f>
        <v>0</v>
      </c>
      <c r="E125" s="45" t="s">
        <v>190</v>
      </c>
    </row>
    <row r="126" spans="1:5" x14ac:dyDescent="0.25">
      <c r="A126" s="5" t="s">
        <v>6</v>
      </c>
      <c r="B126" s="36" t="s">
        <v>64</v>
      </c>
      <c r="C126" s="42"/>
      <c r="D126" s="6">
        <f>SUMIFS(Materiais!H:H,Materiais!I:I,'Servente de Limpeza'!C18)</f>
        <v>0</v>
      </c>
      <c r="E126" s="45" t="s">
        <v>190</v>
      </c>
    </row>
    <row r="127" spans="1:5" x14ac:dyDescent="0.25">
      <c r="A127" s="5" t="s">
        <v>8</v>
      </c>
      <c r="B127" s="36" t="s">
        <v>65</v>
      </c>
      <c r="C127" s="42"/>
      <c r="D127" s="6">
        <f>IFERROR(SUMIFS(Equipamentos!J:J,Equipamentos!K:K,'Servente de Limpeza'!$C$18)/SUM(Resumo!H5:H8),0)</f>
        <v>0</v>
      </c>
      <c r="E127" s="45" t="s">
        <v>194</v>
      </c>
    </row>
    <row r="128" spans="1:5" x14ac:dyDescent="0.25">
      <c r="A128" s="5" t="s">
        <v>10</v>
      </c>
      <c r="B128" s="64" t="s">
        <v>155</v>
      </c>
      <c r="C128" s="65"/>
      <c r="D128" s="6">
        <f>SUMIFS(EPIs!G:G,EPIs!H:H,'Servente de Limpeza'!$C$18)</f>
        <v>0</v>
      </c>
      <c r="E128" s="22"/>
    </row>
    <row r="129" spans="1:5" x14ac:dyDescent="0.25">
      <c r="A129" s="5" t="s">
        <v>12</v>
      </c>
      <c r="B129" s="36"/>
      <c r="C129" s="42"/>
      <c r="D129" s="6"/>
      <c r="E129" s="66"/>
    </row>
    <row r="130" spans="1:5" x14ac:dyDescent="0.25">
      <c r="A130" s="142" t="s">
        <v>34</v>
      </c>
      <c r="B130" s="150"/>
      <c r="C130" s="143"/>
      <c r="D130" s="10">
        <f>SUM(D125:D129)</f>
        <v>0</v>
      </c>
      <c r="E130" s="22"/>
    </row>
    <row r="133" spans="1:5" x14ac:dyDescent="0.25">
      <c r="A133" s="141" t="s">
        <v>66</v>
      </c>
      <c r="B133" s="141"/>
      <c r="C133" s="141"/>
      <c r="D133" s="141"/>
      <c r="E133" s="141"/>
    </row>
    <row r="135" spans="1:5" x14ac:dyDescent="0.25">
      <c r="A135" s="32">
        <v>6</v>
      </c>
      <c r="B135" s="11" t="s">
        <v>67</v>
      </c>
      <c r="C135" s="32" t="s">
        <v>24</v>
      </c>
      <c r="D135" s="20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152.26222021465449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319.75066245077443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584.50048208931662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v>1.6500000000000001E-2</v>
      </c>
      <c r="D140" s="6">
        <f>(($D$31+$D$78+$D$90+$D$119+$D$130+$D$136+$D$137)/(1-$C$138))*C140</f>
        <v>67.67900318928929</v>
      </c>
      <c r="E140" s="45"/>
    </row>
    <row r="141" spans="1:5" x14ac:dyDescent="0.25">
      <c r="A141" s="5"/>
      <c r="B141" s="19" t="s">
        <v>88</v>
      </c>
      <c r="C141" s="13">
        <v>7.5999999999999998E-2</v>
      </c>
      <c r="D141" s="6">
        <f>(($D$31+$D$78+$D$90+$D$119+$D$130+$D$136+$D$137)/(1-$C$138))*C141</f>
        <v>311.73359044763549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v>0.05</v>
      </c>
      <c r="D144" s="6">
        <f>(($D$31+$D$78+$D$90+$D$119+$D$130+$D$136+$D$137)/(1-$C$138))*C144</f>
        <v>205.08788845239178</v>
      </c>
      <c r="E144" s="45"/>
    </row>
    <row r="145" spans="1:6" x14ac:dyDescent="0.25">
      <c r="A145" s="32" t="s">
        <v>34</v>
      </c>
      <c r="B145" s="32"/>
      <c r="C145" s="10"/>
      <c r="D145" s="10">
        <f>D136+D137+D138</f>
        <v>1056.5133647547455</v>
      </c>
      <c r="E145" s="22"/>
    </row>
    <row r="148" spans="1:6" x14ac:dyDescent="0.25">
      <c r="A148" s="141" t="s">
        <v>73</v>
      </c>
      <c r="B148" s="141"/>
      <c r="C148" s="141"/>
      <c r="D148" s="141"/>
      <c r="E148" s="141"/>
    </row>
    <row r="150" spans="1:6" x14ac:dyDescent="0.25">
      <c r="A150" s="32"/>
      <c r="B150" s="40" t="s">
        <v>74</v>
      </c>
      <c r="C150" s="44"/>
      <c r="D150" s="20" t="s">
        <v>3</v>
      </c>
      <c r="E150" s="20" t="s">
        <v>90</v>
      </c>
    </row>
    <row r="151" spans="1:6" x14ac:dyDescent="0.25">
      <c r="A151" s="5" t="s">
        <v>4</v>
      </c>
      <c r="B151" s="36" t="s">
        <v>1</v>
      </c>
      <c r="C151" s="42"/>
      <c r="D151" s="6">
        <f>D31</f>
        <v>1356.22</v>
      </c>
      <c r="E151" s="22"/>
    </row>
    <row r="152" spans="1:6" x14ac:dyDescent="0.25">
      <c r="A152" s="5" t="s">
        <v>6</v>
      </c>
      <c r="B152" s="36" t="s">
        <v>16</v>
      </c>
      <c r="C152" s="42"/>
      <c r="D152" s="6">
        <f>D78</f>
        <v>1549.2147633333334</v>
      </c>
      <c r="E152" s="22"/>
    </row>
    <row r="153" spans="1:6" x14ac:dyDescent="0.25">
      <c r="A153" s="5" t="s">
        <v>8</v>
      </c>
      <c r="B153" s="36" t="s">
        <v>41</v>
      </c>
      <c r="C153" s="42"/>
      <c r="D153" s="6">
        <f>D90</f>
        <v>116.12194234259259</v>
      </c>
      <c r="E153" s="22"/>
    </row>
    <row r="154" spans="1:6" x14ac:dyDescent="0.25">
      <c r="A154" s="5" t="s">
        <v>10</v>
      </c>
      <c r="B154" s="36" t="s">
        <v>47</v>
      </c>
      <c r="C154" s="41"/>
      <c r="D154" s="6">
        <f>D119</f>
        <v>23.687698617163178</v>
      </c>
      <c r="E154" s="22"/>
    </row>
    <row r="155" spans="1:6" x14ac:dyDescent="0.25">
      <c r="A155" s="5" t="s">
        <v>12</v>
      </c>
      <c r="B155" s="36" t="s">
        <v>61</v>
      </c>
      <c r="C155" s="41"/>
      <c r="D155" s="6">
        <f>D130</f>
        <v>0</v>
      </c>
      <c r="E155" s="22"/>
    </row>
    <row r="156" spans="1:6" ht="15.75" customHeight="1" x14ac:dyDescent="0.25">
      <c r="A156" s="142" t="s">
        <v>75</v>
      </c>
      <c r="B156" s="150"/>
      <c r="C156" s="143"/>
      <c r="D156" s="10">
        <f>SUM(D151:D155)</f>
        <v>3045.2444042930897</v>
      </c>
      <c r="E156" s="22"/>
    </row>
    <row r="157" spans="1:6" x14ac:dyDescent="0.25">
      <c r="A157" s="23" t="s">
        <v>29</v>
      </c>
      <c r="B157" s="36" t="s">
        <v>76</v>
      </c>
      <c r="C157" s="41"/>
      <c r="D157" s="6">
        <f>D145</f>
        <v>1056.5133647547455</v>
      </c>
      <c r="E157" s="22"/>
    </row>
    <row r="158" spans="1:6" ht="15.75" customHeight="1" x14ac:dyDescent="0.25">
      <c r="A158" s="142" t="s">
        <v>77</v>
      </c>
      <c r="B158" s="150"/>
      <c r="C158" s="143"/>
      <c r="D158" s="10">
        <f>D156+D157</f>
        <v>4101.7577690478356</v>
      </c>
      <c r="E158" s="22"/>
      <c r="F158" s="62"/>
    </row>
    <row r="159" spans="1:6" ht="15.75" customHeight="1" x14ac:dyDescent="0.25">
      <c r="A159" s="142" t="s">
        <v>83</v>
      </c>
      <c r="B159" s="150"/>
      <c r="C159" s="143"/>
      <c r="D159" s="10">
        <f>D158*$E$12</f>
        <v>8203.5155380956712</v>
      </c>
      <c r="E159" s="22"/>
    </row>
    <row r="160" spans="1:6" ht="15.75" customHeight="1" x14ac:dyDescent="0.25">
      <c r="A160" s="142" t="s">
        <v>84</v>
      </c>
      <c r="B160" s="150"/>
      <c r="C160" s="143"/>
      <c r="D160" s="10">
        <f>D159*12</f>
        <v>98442.186457148055</v>
      </c>
      <c r="E160" s="22"/>
    </row>
  </sheetData>
  <mergeCells count="54">
    <mergeCell ref="A72:E72"/>
    <mergeCell ref="A81:E81"/>
    <mergeCell ref="A93:E93"/>
    <mergeCell ref="A95:E95"/>
    <mergeCell ref="A114:E114"/>
    <mergeCell ref="B110:C110"/>
    <mergeCell ref="A111:C111"/>
    <mergeCell ref="A104:C104"/>
    <mergeCell ref="A107:E107"/>
    <mergeCell ref="B109:C109"/>
    <mergeCell ref="A78:C78"/>
    <mergeCell ref="A36:E36"/>
    <mergeCell ref="C12:C13"/>
    <mergeCell ref="A11:B11"/>
    <mergeCell ref="A12:B13"/>
    <mergeCell ref="D12:D13"/>
    <mergeCell ref="E12:E13"/>
    <mergeCell ref="A160:C160"/>
    <mergeCell ref="A130:C130"/>
    <mergeCell ref="A119:C119"/>
    <mergeCell ref="A156:C156"/>
    <mergeCell ref="A158:C158"/>
    <mergeCell ref="A159:C159"/>
    <mergeCell ref="A122:E122"/>
    <mergeCell ref="A133:E133"/>
    <mergeCell ref="A148:E148"/>
    <mergeCell ref="A69:C69"/>
    <mergeCell ref="A42:B42"/>
    <mergeCell ref="A56:B56"/>
    <mergeCell ref="B64:C64"/>
    <mergeCell ref="B65:C65"/>
    <mergeCell ref="B66:C66"/>
    <mergeCell ref="B67:C67"/>
    <mergeCell ref="B68:C68"/>
    <mergeCell ref="A45:E45"/>
    <mergeCell ref="A59:E59"/>
    <mergeCell ref="B62:C62"/>
    <mergeCell ref="B63:C63"/>
    <mergeCell ref="A1:E1"/>
    <mergeCell ref="A10:E10"/>
    <mergeCell ref="B61:C61"/>
    <mergeCell ref="A31:B31"/>
    <mergeCell ref="C19:E19"/>
    <mergeCell ref="C15:E15"/>
    <mergeCell ref="C16:E16"/>
    <mergeCell ref="C17:E17"/>
    <mergeCell ref="C18:E18"/>
    <mergeCell ref="C5:D5"/>
    <mergeCell ref="C6:D6"/>
    <mergeCell ref="C7:D7"/>
    <mergeCell ref="C8:D8"/>
    <mergeCell ref="A9:D9"/>
    <mergeCell ref="A22:E22"/>
    <mergeCell ref="A34:E34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D19" sqref="D19"/>
    </sheetView>
  </sheetViews>
  <sheetFormatPr defaultRowHeight="15.75" x14ac:dyDescent="0.25"/>
  <cols>
    <col min="1" max="1" width="5.42578125" style="1" bestFit="1" customWidth="1"/>
    <col min="2" max="2" width="54.5703125" style="1" customWidth="1"/>
    <col min="3" max="3" width="8.85546875" style="1" bestFit="1" customWidth="1"/>
    <col min="4" max="4" width="11.85546875" style="1" bestFit="1" customWidth="1"/>
    <col min="5" max="5" width="15.7109375" style="24" bestFit="1" customWidth="1"/>
    <col min="6" max="6" width="11.85546875" style="1" bestFit="1" customWidth="1"/>
    <col min="7" max="7" width="13.7109375" style="1" bestFit="1" customWidth="1"/>
    <col min="8" max="8" width="36.28515625" style="1" bestFit="1" customWidth="1"/>
    <col min="9" max="16384" width="9.140625" style="1"/>
  </cols>
  <sheetData>
    <row r="1" spans="1:8" s="29" customFormat="1" x14ac:dyDescent="0.25">
      <c r="A1" s="30" t="s">
        <v>91</v>
      </c>
      <c r="B1" s="30" t="s">
        <v>92</v>
      </c>
      <c r="C1" s="30" t="s">
        <v>196</v>
      </c>
      <c r="D1" s="30" t="s">
        <v>93</v>
      </c>
      <c r="E1" s="31" t="s">
        <v>94</v>
      </c>
      <c r="F1" s="30" t="s">
        <v>95</v>
      </c>
      <c r="G1" s="30" t="s">
        <v>96</v>
      </c>
      <c r="H1" s="30" t="s">
        <v>156</v>
      </c>
    </row>
    <row r="2" spans="1:8" x14ac:dyDescent="0.25">
      <c r="A2" s="25">
        <v>1</v>
      </c>
      <c r="B2" s="25" t="s">
        <v>304</v>
      </c>
      <c r="C2" s="25"/>
      <c r="D2" s="25">
        <v>4</v>
      </c>
      <c r="E2" s="26"/>
      <c r="F2" s="27">
        <f>D2*E2</f>
        <v>0</v>
      </c>
      <c r="G2" s="27">
        <f>F2/12</f>
        <v>0</v>
      </c>
      <c r="H2" s="135" t="s">
        <v>153</v>
      </c>
    </row>
    <row r="3" spans="1:8" x14ac:dyDescent="0.25">
      <c r="A3" s="25">
        <v>2</v>
      </c>
      <c r="B3" s="25" t="s">
        <v>305</v>
      </c>
      <c r="C3" s="25"/>
      <c r="D3" s="25">
        <v>4</v>
      </c>
      <c r="E3" s="26"/>
      <c r="F3" s="27">
        <f t="shared" ref="F3:F5" si="0">D3*E3</f>
        <v>0</v>
      </c>
      <c r="G3" s="27">
        <f t="shared" ref="G3:G5" si="1">F3/12</f>
        <v>0</v>
      </c>
      <c r="H3" s="135" t="s">
        <v>153</v>
      </c>
    </row>
    <row r="4" spans="1:8" x14ac:dyDescent="0.25">
      <c r="A4" s="25">
        <v>3</v>
      </c>
      <c r="B4" s="25" t="s">
        <v>306</v>
      </c>
      <c r="C4" s="25"/>
      <c r="D4" s="25">
        <v>2</v>
      </c>
      <c r="E4" s="26"/>
      <c r="F4" s="27">
        <f t="shared" si="0"/>
        <v>0</v>
      </c>
      <c r="G4" s="27">
        <f t="shared" si="1"/>
        <v>0</v>
      </c>
      <c r="H4" s="135" t="s">
        <v>153</v>
      </c>
    </row>
    <row r="5" spans="1:8" x14ac:dyDescent="0.25">
      <c r="A5" s="25">
        <v>4</v>
      </c>
      <c r="B5" s="25" t="s">
        <v>307</v>
      </c>
      <c r="C5" s="25"/>
      <c r="D5" s="25">
        <v>1</v>
      </c>
      <c r="E5" s="26"/>
      <c r="F5" s="27">
        <f t="shared" si="0"/>
        <v>0</v>
      </c>
      <c r="G5" s="27">
        <f t="shared" si="1"/>
        <v>0</v>
      </c>
      <c r="H5" s="135" t="s">
        <v>153</v>
      </c>
    </row>
    <row r="6" spans="1:8" x14ac:dyDescent="0.25">
      <c r="A6" s="25"/>
      <c r="B6" s="25"/>
      <c r="C6" s="25"/>
      <c r="D6" s="25"/>
      <c r="E6" s="26"/>
      <c r="F6" s="27"/>
      <c r="G6" s="27"/>
      <c r="H6" s="25"/>
    </row>
    <row r="7" spans="1:8" x14ac:dyDescent="0.25">
      <c r="A7" s="25"/>
      <c r="B7" s="25"/>
      <c r="C7" s="25"/>
      <c r="D7" s="25"/>
      <c r="E7" s="26"/>
      <c r="F7" s="27"/>
      <c r="G7" s="27"/>
      <c r="H7" s="25"/>
    </row>
    <row r="8" spans="1:8" x14ac:dyDescent="0.25">
      <c r="A8" s="25"/>
      <c r="B8" s="25"/>
      <c r="C8" s="25"/>
      <c r="D8" s="25"/>
      <c r="E8" s="26"/>
      <c r="F8" s="27"/>
      <c r="G8" s="27"/>
      <c r="H8" s="25"/>
    </row>
    <row r="9" spans="1:8" x14ac:dyDescent="0.25">
      <c r="A9" s="25"/>
      <c r="B9" s="25"/>
      <c r="C9" s="25"/>
      <c r="D9" s="25"/>
      <c r="E9" s="26"/>
      <c r="F9" s="27"/>
      <c r="G9" s="27"/>
      <c r="H9" s="25"/>
    </row>
    <row r="10" spans="1:8" x14ac:dyDescent="0.25">
      <c r="A10" s="25"/>
      <c r="B10" s="25"/>
      <c r="C10" s="25"/>
      <c r="D10" s="25"/>
      <c r="E10" s="26"/>
      <c r="F10" s="27"/>
      <c r="G10" s="27"/>
      <c r="H10" s="25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workbookViewId="0">
      <selection activeCell="K2" sqref="K2"/>
    </sheetView>
  </sheetViews>
  <sheetFormatPr defaultRowHeight="15.75" x14ac:dyDescent="0.25"/>
  <cols>
    <col min="1" max="1" width="9.140625" style="1"/>
    <col min="2" max="2" width="51.140625" style="1" customWidth="1"/>
    <col min="3" max="3" width="8.85546875" style="1" bestFit="1" customWidth="1"/>
    <col min="4" max="4" width="14.5703125" style="1" bestFit="1" customWidth="1"/>
    <col min="5" max="5" width="13.42578125" style="1" bestFit="1" customWidth="1"/>
    <col min="6" max="6" width="16.140625" style="1" customWidth="1"/>
    <col min="7" max="7" width="16" style="1" bestFit="1" customWidth="1"/>
    <col min="8" max="8" width="9.140625" style="1"/>
    <col min="9" max="9" width="16.85546875" style="1" bestFit="1" customWidth="1"/>
    <col min="10" max="10" width="13.140625" style="1" bestFit="1" customWidth="1"/>
    <col min="11" max="11" width="51.140625" style="1" customWidth="1"/>
    <col min="12" max="16384" width="9.140625" style="1"/>
  </cols>
  <sheetData>
    <row r="1" spans="1:11" s="28" customFormat="1" ht="47.25" x14ac:dyDescent="0.25">
      <c r="A1" s="63" t="s">
        <v>91</v>
      </c>
      <c r="B1" s="63" t="s">
        <v>92</v>
      </c>
      <c r="C1" s="63" t="s">
        <v>196</v>
      </c>
      <c r="D1" s="63" t="s">
        <v>98</v>
      </c>
      <c r="E1" s="63" t="s">
        <v>97</v>
      </c>
      <c r="F1" s="63" t="s">
        <v>99</v>
      </c>
      <c r="G1" s="63" t="s">
        <v>100</v>
      </c>
      <c r="H1" s="63" t="s">
        <v>101</v>
      </c>
      <c r="I1" s="63" t="s">
        <v>102</v>
      </c>
      <c r="J1" s="63" t="s">
        <v>103</v>
      </c>
      <c r="K1" s="63" t="s">
        <v>156</v>
      </c>
    </row>
    <row r="2" spans="1:11" x14ac:dyDescent="0.25">
      <c r="A2" s="25">
        <v>1</v>
      </c>
      <c r="B2" s="25" t="s">
        <v>294</v>
      </c>
      <c r="C2" s="25" t="s">
        <v>251</v>
      </c>
      <c r="D2" s="25">
        <v>1</v>
      </c>
      <c r="E2" s="26"/>
      <c r="F2" s="26">
        <f>D2*E2</f>
        <v>0</v>
      </c>
      <c r="G2" s="25">
        <v>60</v>
      </c>
      <c r="H2" s="27">
        <f>F2*20%</f>
        <v>0</v>
      </c>
      <c r="I2" s="27">
        <f>F2-H2</f>
        <v>0</v>
      </c>
      <c r="J2" s="27">
        <f>I2/G2</f>
        <v>0</v>
      </c>
      <c r="K2" s="135" t="s">
        <v>153</v>
      </c>
    </row>
    <row r="3" spans="1:11" x14ac:dyDescent="0.25">
      <c r="A3" s="25">
        <v>2</v>
      </c>
      <c r="B3" s="25" t="s">
        <v>295</v>
      </c>
      <c r="C3" s="25" t="s">
        <v>251</v>
      </c>
      <c r="D3" s="25">
        <v>1</v>
      </c>
      <c r="E3" s="26"/>
      <c r="F3" s="26">
        <f t="shared" ref="F3:F6" si="0">D3*E3</f>
        <v>0</v>
      </c>
      <c r="G3" s="25">
        <v>60</v>
      </c>
      <c r="H3" s="27">
        <f t="shared" ref="H3:H6" si="1">F3*20%</f>
        <v>0</v>
      </c>
      <c r="I3" s="27">
        <f t="shared" ref="I3:I6" si="2">F3-H3</f>
        <v>0</v>
      </c>
      <c r="J3" s="27">
        <f t="shared" ref="J3:J6" si="3">I3/G3</f>
        <v>0</v>
      </c>
      <c r="K3" s="135" t="s">
        <v>153</v>
      </c>
    </row>
    <row r="4" spans="1:11" x14ac:dyDescent="0.25">
      <c r="A4" s="25">
        <v>3</v>
      </c>
      <c r="B4" s="25" t="s">
        <v>296</v>
      </c>
      <c r="C4" s="25" t="s">
        <v>251</v>
      </c>
      <c r="D4" s="25">
        <v>1</v>
      </c>
      <c r="E4" s="26"/>
      <c r="F4" s="26">
        <f t="shared" si="0"/>
        <v>0</v>
      </c>
      <c r="G4" s="25">
        <v>120</v>
      </c>
      <c r="H4" s="27">
        <f t="shared" si="1"/>
        <v>0</v>
      </c>
      <c r="I4" s="27">
        <f t="shared" si="2"/>
        <v>0</v>
      </c>
      <c r="J4" s="27">
        <f t="shared" si="3"/>
        <v>0</v>
      </c>
      <c r="K4" s="135" t="s">
        <v>153</v>
      </c>
    </row>
    <row r="5" spans="1:11" x14ac:dyDescent="0.25">
      <c r="A5" s="25">
        <v>4</v>
      </c>
      <c r="B5" s="25" t="s">
        <v>297</v>
      </c>
      <c r="C5" s="25" t="s">
        <v>291</v>
      </c>
      <c r="D5" s="25">
        <v>1</v>
      </c>
      <c r="E5" s="26"/>
      <c r="F5" s="26">
        <f t="shared" si="0"/>
        <v>0</v>
      </c>
      <c r="G5" s="25">
        <v>60</v>
      </c>
      <c r="H5" s="27">
        <f t="shared" si="1"/>
        <v>0</v>
      </c>
      <c r="I5" s="27">
        <f t="shared" si="2"/>
        <v>0</v>
      </c>
      <c r="J5" s="27">
        <f t="shared" si="3"/>
        <v>0</v>
      </c>
      <c r="K5" s="135" t="s">
        <v>153</v>
      </c>
    </row>
    <row r="6" spans="1:11" x14ac:dyDescent="0.25">
      <c r="A6" s="25">
        <v>5</v>
      </c>
      <c r="B6" s="25" t="s">
        <v>298</v>
      </c>
      <c r="C6" s="25" t="s">
        <v>251</v>
      </c>
      <c r="D6" s="25">
        <v>1</v>
      </c>
      <c r="E6" s="26"/>
      <c r="F6" s="26">
        <f t="shared" si="0"/>
        <v>0</v>
      </c>
      <c r="G6" s="25">
        <v>60</v>
      </c>
      <c r="H6" s="27">
        <f t="shared" si="1"/>
        <v>0</v>
      </c>
      <c r="I6" s="27">
        <f t="shared" si="2"/>
        <v>0</v>
      </c>
      <c r="J6" s="27">
        <f t="shared" si="3"/>
        <v>0</v>
      </c>
      <c r="K6" s="135" t="s">
        <v>153</v>
      </c>
    </row>
    <row r="7" spans="1:11" x14ac:dyDescent="0.25">
      <c r="A7" s="25"/>
      <c r="B7" s="25"/>
      <c r="C7" s="25"/>
      <c r="D7" s="25"/>
      <c r="E7" s="26"/>
      <c r="F7" s="26"/>
      <c r="G7" s="25"/>
      <c r="H7" s="27"/>
      <c r="I7" s="27"/>
      <c r="J7" s="27"/>
      <c r="K7" s="25"/>
    </row>
    <row r="8" spans="1:11" x14ac:dyDescent="0.25">
      <c r="A8" s="25"/>
      <c r="B8" s="25"/>
      <c r="C8" s="25"/>
      <c r="D8" s="25"/>
      <c r="E8" s="26"/>
      <c r="F8" s="26"/>
      <c r="G8" s="25"/>
      <c r="H8" s="27"/>
      <c r="I8" s="27"/>
      <c r="J8" s="27"/>
      <c r="K8" s="25"/>
    </row>
    <row r="9" spans="1:11" x14ac:dyDescent="0.25">
      <c r="A9" s="25"/>
      <c r="B9" s="25"/>
      <c r="C9" s="25"/>
      <c r="D9" s="25"/>
      <c r="E9" s="26"/>
      <c r="F9" s="26"/>
      <c r="G9" s="25"/>
      <c r="H9" s="27"/>
      <c r="I9" s="27"/>
      <c r="J9" s="27"/>
      <c r="K9" s="25"/>
    </row>
    <row r="10" spans="1:11" x14ac:dyDescent="0.25">
      <c r="A10" s="25"/>
      <c r="B10" s="25"/>
      <c r="C10" s="25"/>
      <c r="D10" s="25"/>
      <c r="E10" s="26"/>
      <c r="F10" s="26"/>
      <c r="G10" s="25"/>
      <c r="H10" s="27"/>
      <c r="I10" s="27"/>
      <c r="J10" s="27"/>
      <c r="K10" s="25"/>
    </row>
    <row r="11" spans="1:11" x14ac:dyDescent="0.25">
      <c r="A11" s="25"/>
      <c r="B11" s="25"/>
      <c r="C11" s="25"/>
      <c r="D11" s="25"/>
      <c r="E11" s="26"/>
      <c r="F11" s="26"/>
      <c r="G11" s="25"/>
      <c r="H11" s="27"/>
      <c r="I11" s="27"/>
      <c r="J11" s="27"/>
      <c r="K11" s="25"/>
    </row>
    <row r="12" spans="1:11" x14ac:dyDescent="0.25">
      <c r="A12" s="25"/>
      <c r="B12" s="25"/>
      <c r="C12" s="25"/>
      <c r="D12" s="25"/>
      <c r="E12" s="26"/>
      <c r="F12" s="26"/>
      <c r="G12" s="25"/>
      <c r="H12" s="27"/>
      <c r="I12" s="27"/>
      <c r="J12" s="27"/>
      <c r="K12" s="25"/>
    </row>
    <row r="13" spans="1:11" x14ac:dyDescent="0.25">
      <c r="A13" s="25"/>
      <c r="B13" s="25"/>
      <c r="C13" s="25"/>
      <c r="D13" s="25"/>
      <c r="E13" s="26"/>
      <c r="F13" s="26"/>
      <c r="G13" s="25"/>
      <c r="H13" s="27"/>
      <c r="I13" s="27"/>
      <c r="J13" s="27"/>
      <c r="K13" s="25"/>
    </row>
    <row r="14" spans="1:11" x14ac:dyDescent="0.25">
      <c r="A14" s="25"/>
      <c r="B14" s="25"/>
      <c r="C14" s="25"/>
      <c r="D14" s="25"/>
      <c r="E14" s="26"/>
      <c r="F14" s="26"/>
      <c r="G14" s="25"/>
      <c r="H14" s="27"/>
      <c r="I14" s="27"/>
      <c r="J14" s="27"/>
      <c r="K14" s="25"/>
    </row>
    <row r="15" spans="1:11" x14ac:dyDescent="0.25">
      <c r="A15" s="25"/>
      <c r="B15" s="25"/>
      <c r="C15" s="25"/>
      <c r="D15" s="25"/>
      <c r="E15" s="26"/>
      <c r="F15" s="26"/>
      <c r="G15" s="25"/>
      <c r="H15" s="27"/>
      <c r="I15" s="27"/>
      <c r="J15" s="27"/>
      <c r="K15" s="25"/>
    </row>
    <row r="16" spans="1:11" x14ac:dyDescent="0.25">
      <c r="A16" s="25"/>
      <c r="B16" s="25"/>
      <c r="C16" s="25"/>
      <c r="D16" s="25"/>
      <c r="E16" s="26"/>
      <c r="F16" s="26"/>
      <c r="G16" s="25"/>
      <c r="H16" s="27"/>
      <c r="I16" s="27"/>
      <c r="J16" s="27"/>
      <c r="K16" s="25"/>
    </row>
    <row r="17" spans="1:11" x14ac:dyDescent="0.25">
      <c r="A17" s="25"/>
      <c r="B17" s="25"/>
      <c r="C17" s="25"/>
      <c r="D17" s="25"/>
      <c r="E17" s="26"/>
      <c r="F17" s="26"/>
      <c r="G17" s="25"/>
      <c r="H17" s="27"/>
      <c r="I17" s="27"/>
      <c r="J17" s="27"/>
      <c r="K17" s="25"/>
    </row>
    <row r="18" spans="1:11" x14ac:dyDescent="0.25">
      <c r="A18" s="25"/>
      <c r="B18" s="25"/>
      <c r="C18" s="25"/>
      <c r="D18" s="25"/>
      <c r="E18" s="26"/>
      <c r="F18" s="26"/>
      <c r="G18" s="25"/>
      <c r="H18" s="27"/>
      <c r="I18" s="27"/>
      <c r="J18" s="27"/>
      <c r="K18" s="25"/>
    </row>
    <row r="19" spans="1:11" x14ac:dyDescent="0.25">
      <c r="A19" s="25"/>
      <c r="B19" s="25"/>
      <c r="C19" s="25"/>
      <c r="D19" s="25"/>
      <c r="E19" s="26"/>
      <c r="F19" s="26"/>
      <c r="G19" s="25"/>
      <c r="H19" s="27"/>
      <c r="I19" s="27"/>
      <c r="J19" s="27"/>
      <c r="K19" s="25"/>
    </row>
    <row r="20" spans="1:11" x14ac:dyDescent="0.25">
      <c r="A20" s="25"/>
      <c r="B20" s="25"/>
      <c r="C20" s="25"/>
      <c r="D20" s="25"/>
      <c r="E20" s="26"/>
      <c r="F20" s="26"/>
      <c r="G20" s="25"/>
      <c r="H20" s="27"/>
      <c r="I20" s="27"/>
      <c r="J20" s="27"/>
      <c r="K20" s="25"/>
    </row>
    <row r="21" spans="1:11" x14ac:dyDescent="0.25">
      <c r="A21" s="25"/>
      <c r="B21" s="25"/>
      <c r="C21" s="25"/>
      <c r="D21" s="25"/>
      <c r="E21" s="26"/>
      <c r="F21" s="26"/>
      <c r="G21" s="25"/>
      <c r="H21" s="27"/>
      <c r="I21" s="27"/>
      <c r="J21" s="27"/>
      <c r="K21" s="25"/>
    </row>
    <row r="22" spans="1:11" x14ac:dyDescent="0.25">
      <c r="A22" s="25"/>
      <c r="B22" s="25"/>
      <c r="C22" s="25"/>
      <c r="D22" s="25"/>
      <c r="E22" s="26"/>
      <c r="F22" s="26"/>
      <c r="G22" s="25"/>
      <c r="H22" s="27"/>
      <c r="I22" s="27"/>
      <c r="J22" s="27"/>
      <c r="K22" s="25"/>
    </row>
    <row r="23" spans="1:11" x14ac:dyDescent="0.25">
      <c r="A23" s="25"/>
      <c r="B23" s="25"/>
      <c r="C23" s="25"/>
      <c r="D23" s="25"/>
      <c r="E23" s="26"/>
      <c r="F23" s="26"/>
      <c r="G23" s="25"/>
      <c r="H23" s="27"/>
      <c r="I23" s="27"/>
      <c r="J23" s="27"/>
      <c r="K23" s="25"/>
    </row>
    <row r="24" spans="1:11" x14ac:dyDescent="0.25">
      <c r="A24" s="25"/>
      <c r="B24" s="25"/>
      <c r="C24" s="25"/>
      <c r="D24" s="25"/>
      <c r="E24" s="26"/>
      <c r="F24" s="26"/>
      <c r="G24" s="25"/>
      <c r="H24" s="27"/>
      <c r="I24" s="27"/>
      <c r="J24" s="27"/>
      <c r="K24" s="25"/>
    </row>
    <row r="25" spans="1:11" x14ac:dyDescent="0.25">
      <c r="A25" s="25"/>
      <c r="B25" s="25"/>
      <c r="C25" s="25"/>
      <c r="D25" s="25"/>
      <c r="E25" s="26"/>
      <c r="F25" s="26"/>
      <c r="G25" s="25"/>
      <c r="H25" s="27"/>
      <c r="I25" s="27"/>
      <c r="J25" s="27"/>
      <c r="K25" s="25"/>
    </row>
    <row r="26" spans="1:11" x14ac:dyDescent="0.25">
      <c r="A26" s="25"/>
      <c r="B26" s="25"/>
      <c r="C26" s="25"/>
      <c r="D26" s="25"/>
      <c r="E26" s="26"/>
      <c r="F26" s="26"/>
      <c r="G26" s="25"/>
      <c r="H26" s="27"/>
      <c r="I26" s="27"/>
      <c r="J26" s="27"/>
      <c r="K26" s="25"/>
    </row>
    <row r="27" spans="1:11" x14ac:dyDescent="0.25">
      <c r="A27" s="25"/>
      <c r="B27" s="25"/>
      <c r="C27" s="25"/>
      <c r="D27" s="25"/>
      <c r="E27" s="26"/>
      <c r="F27" s="26"/>
      <c r="G27" s="25"/>
      <c r="H27" s="27"/>
      <c r="I27" s="27"/>
      <c r="J27" s="27"/>
      <c r="K27" s="25"/>
    </row>
    <row r="28" spans="1:11" x14ac:dyDescent="0.25">
      <c r="A28" s="25"/>
      <c r="B28" s="25"/>
      <c r="C28" s="25"/>
      <c r="D28" s="25"/>
      <c r="E28" s="26"/>
      <c r="F28" s="26"/>
      <c r="G28" s="25"/>
      <c r="H28" s="27"/>
      <c r="I28" s="27"/>
      <c r="J28" s="27"/>
      <c r="K28" s="25"/>
    </row>
    <row r="29" spans="1:11" x14ac:dyDescent="0.25">
      <c r="A29" s="25"/>
      <c r="B29" s="25"/>
      <c r="C29" s="25"/>
      <c r="D29" s="25"/>
      <c r="E29" s="26"/>
      <c r="F29" s="26"/>
      <c r="G29" s="25"/>
      <c r="H29" s="27"/>
      <c r="I29" s="27"/>
      <c r="J29" s="27"/>
      <c r="K29" s="25"/>
    </row>
    <row r="30" spans="1:11" x14ac:dyDescent="0.25">
      <c r="A30" s="25"/>
      <c r="B30" s="25"/>
      <c r="C30" s="25"/>
      <c r="D30" s="25"/>
      <c r="E30" s="26"/>
      <c r="F30" s="26"/>
      <c r="G30" s="25"/>
      <c r="H30" s="27"/>
      <c r="I30" s="27"/>
      <c r="J30" s="27"/>
      <c r="K30" s="25"/>
    </row>
    <row r="31" spans="1:11" x14ac:dyDescent="0.25">
      <c r="A31" s="25"/>
      <c r="B31" s="25"/>
      <c r="C31" s="25"/>
      <c r="D31" s="25"/>
      <c r="E31" s="26"/>
      <c r="F31" s="26"/>
      <c r="G31" s="25"/>
      <c r="H31" s="27"/>
      <c r="I31" s="27"/>
      <c r="J31" s="27"/>
      <c r="K31" s="25"/>
    </row>
    <row r="32" spans="1:11" x14ac:dyDescent="0.25">
      <c r="A32" s="25"/>
      <c r="B32" s="25"/>
      <c r="C32" s="25"/>
      <c r="D32" s="25"/>
      <c r="E32" s="26"/>
      <c r="F32" s="26"/>
      <c r="G32" s="25"/>
      <c r="H32" s="27"/>
      <c r="I32" s="27"/>
      <c r="J32" s="27"/>
      <c r="K32" s="25"/>
    </row>
    <row r="33" spans="1:11" x14ac:dyDescent="0.25">
      <c r="A33" s="25"/>
      <c r="B33" s="25"/>
      <c r="C33" s="25"/>
      <c r="D33" s="25"/>
      <c r="E33" s="26"/>
      <c r="F33" s="26"/>
      <c r="G33" s="25"/>
      <c r="H33" s="27"/>
      <c r="I33" s="27"/>
      <c r="J33" s="27"/>
      <c r="K33" s="25"/>
    </row>
    <row r="34" spans="1:11" x14ac:dyDescent="0.25">
      <c r="A34" s="25"/>
      <c r="B34" s="25"/>
      <c r="C34" s="25"/>
      <c r="D34" s="25"/>
      <c r="E34" s="26"/>
      <c r="F34" s="26"/>
      <c r="G34" s="25"/>
      <c r="H34" s="27"/>
      <c r="I34" s="27"/>
      <c r="J34" s="27"/>
      <c r="K34" s="25"/>
    </row>
    <row r="35" spans="1:11" x14ac:dyDescent="0.25">
      <c r="A35" s="25"/>
      <c r="B35" s="25"/>
      <c r="C35" s="25"/>
      <c r="D35" s="25"/>
      <c r="E35" s="26"/>
      <c r="F35" s="26"/>
      <c r="G35" s="25"/>
      <c r="H35" s="27"/>
      <c r="I35" s="27"/>
      <c r="J35" s="27"/>
      <c r="K35" s="25"/>
    </row>
    <row r="36" spans="1:11" x14ac:dyDescent="0.25">
      <c r="A36" s="25"/>
      <c r="B36" s="25"/>
      <c r="C36" s="25"/>
      <c r="D36" s="25"/>
      <c r="E36" s="26"/>
      <c r="F36" s="26"/>
      <c r="G36" s="25"/>
      <c r="H36" s="27"/>
      <c r="I36" s="27"/>
      <c r="J36" s="27"/>
      <c r="K36" s="25"/>
    </row>
    <row r="37" spans="1:11" x14ac:dyDescent="0.25">
      <c r="A37" s="25"/>
      <c r="B37" s="25"/>
      <c r="C37" s="25"/>
      <c r="D37" s="25"/>
      <c r="E37" s="26"/>
      <c r="F37" s="26"/>
      <c r="G37" s="25"/>
      <c r="H37" s="27"/>
      <c r="I37" s="27"/>
      <c r="J37" s="27"/>
      <c r="K37" s="25"/>
    </row>
    <row r="38" spans="1:11" x14ac:dyDescent="0.25">
      <c r="A38" s="25"/>
      <c r="B38" s="25"/>
      <c r="C38" s="25"/>
      <c r="D38" s="25"/>
      <c r="E38" s="26"/>
      <c r="F38" s="26"/>
      <c r="G38" s="25"/>
      <c r="H38" s="27"/>
      <c r="I38" s="27"/>
      <c r="J38" s="27"/>
      <c r="K38" s="25"/>
    </row>
    <row r="39" spans="1:11" x14ac:dyDescent="0.25">
      <c r="A39" s="25"/>
      <c r="B39" s="25"/>
      <c r="C39" s="25"/>
      <c r="D39" s="25"/>
      <c r="E39" s="26"/>
      <c r="F39" s="26"/>
      <c r="G39" s="25"/>
      <c r="H39" s="27"/>
      <c r="I39" s="27"/>
      <c r="J39" s="27"/>
      <c r="K39" s="25"/>
    </row>
    <row r="40" spans="1:11" x14ac:dyDescent="0.25">
      <c r="A40" s="25"/>
      <c r="B40" s="25"/>
      <c r="C40" s="25"/>
      <c r="D40" s="25"/>
      <c r="E40" s="26"/>
      <c r="F40" s="26"/>
      <c r="G40" s="25"/>
      <c r="H40" s="27"/>
      <c r="I40" s="27"/>
      <c r="J40" s="27"/>
      <c r="K40" s="25"/>
    </row>
    <row r="41" spans="1:11" x14ac:dyDescent="0.25">
      <c r="A41" s="25"/>
      <c r="B41" s="25"/>
      <c r="C41" s="25"/>
      <c r="D41" s="25"/>
      <c r="E41" s="26"/>
      <c r="F41" s="26"/>
      <c r="G41" s="25"/>
      <c r="H41" s="27"/>
      <c r="I41" s="27"/>
      <c r="J41" s="27"/>
      <c r="K41" s="25"/>
    </row>
    <row r="42" spans="1:11" x14ac:dyDescent="0.25">
      <c r="A42" s="25"/>
      <c r="B42" s="25"/>
      <c r="C42" s="25"/>
      <c r="D42" s="25"/>
      <c r="E42" s="26"/>
      <c r="F42" s="26"/>
      <c r="G42" s="25"/>
      <c r="H42" s="27"/>
      <c r="I42" s="27"/>
      <c r="J42" s="27"/>
      <c r="K42" s="25"/>
    </row>
    <row r="43" spans="1:11" x14ac:dyDescent="0.25">
      <c r="A43" s="25"/>
      <c r="B43" s="25"/>
      <c r="C43" s="25"/>
      <c r="D43" s="25"/>
      <c r="E43" s="26"/>
      <c r="F43" s="26"/>
      <c r="G43" s="25"/>
      <c r="H43" s="27"/>
      <c r="I43" s="27"/>
      <c r="J43" s="27"/>
      <c r="K43" s="25"/>
    </row>
    <row r="44" spans="1:11" x14ac:dyDescent="0.25">
      <c r="A44" s="25"/>
      <c r="B44" s="25"/>
      <c r="C44" s="25"/>
      <c r="D44" s="25"/>
      <c r="E44" s="26"/>
      <c r="F44" s="26"/>
      <c r="G44" s="25"/>
      <c r="H44" s="27"/>
      <c r="I44" s="27"/>
      <c r="J44" s="27"/>
      <c r="K44" s="25"/>
    </row>
    <row r="45" spans="1:11" x14ac:dyDescent="0.25">
      <c r="A45" s="25"/>
      <c r="B45" s="25"/>
      <c r="C45" s="25"/>
      <c r="D45" s="25"/>
      <c r="E45" s="26"/>
      <c r="F45" s="26"/>
      <c r="G45" s="25"/>
      <c r="H45" s="27"/>
      <c r="I45" s="27"/>
      <c r="J45" s="27"/>
      <c r="K45" s="25"/>
    </row>
    <row r="46" spans="1:11" x14ac:dyDescent="0.25">
      <c r="A46" s="25"/>
      <c r="B46" s="25"/>
      <c r="C46" s="25"/>
      <c r="D46" s="25"/>
      <c r="E46" s="26"/>
      <c r="F46" s="26"/>
      <c r="G46" s="25"/>
      <c r="H46" s="27"/>
      <c r="I46" s="27"/>
      <c r="J46" s="27"/>
      <c r="K46" s="25"/>
    </row>
    <row r="47" spans="1:11" x14ac:dyDescent="0.25">
      <c r="A47" s="25"/>
      <c r="B47" s="25"/>
      <c r="C47" s="25"/>
      <c r="D47" s="25"/>
      <c r="E47" s="26"/>
      <c r="F47" s="26"/>
      <c r="G47" s="25"/>
      <c r="H47" s="27"/>
      <c r="I47" s="27"/>
      <c r="J47" s="27"/>
      <c r="K47" s="25"/>
    </row>
    <row r="48" spans="1:11" x14ac:dyDescent="0.25">
      <c r="A48" s="25"/>
      <c r="B48" s="25"/>
      <c r="C48" s="25"/>
      <c r="D48" s="25"/>
      <c r="E48" s="26"/>
      <c r="F48" s="26"/>
      <c r="G48" s="25"/>
      <c r="H48" s="27"/>
      <c r="I48" s="27"/>
      <c r="J48" s="27"/>
      <c r="K48" s="25"/>
    </row>
    <row r="49" spans="1:11" x14ac:dyDescent="0.25">
      <c r="A49" s="25"/>
      <c r="B49" s="25"/>
      <c r="C49" s="25"/>
      <c r="D49" s="25"/>
      <c r="E49" s="26"/>
      <c r="F49" s="26"/>
      <c r="G49" s="25"/>
      <c r="H49" s="27"/>
      <c r="I49" s="27"/>
      <c r="J49" s="27"/>
      <c r="K49" s="25"/>
    </row>
    <row r="50" spans="1:11" x14ac:dyDescent="0.25">
      <c r="A50" s="25"/>
      <c r="B50" s="25"/>
      <c r="C50" s="25"/>
      <c r="D50" s="25"/>
      <c r="E50" s="26"/>
      <c r="F50" s="26"/>
      <c r="G50" s="25"/>
      <c r="H50" s="27"/>
      <c r="I50" s="27"/>
      <c r="J50" s="27"/>
      <c r="K50" s="25"/>
    </row>
    <row r="51" spans="1:11" x14ac:dyDescent="0.25">
      <c r="A51" s="25"/>
      <c r="B51" s="25"/>
      <c r="C51" s="25"/>
      <c r="D51" s="25"/>
      <c r="E51" s="26"/>
      <c r="F51" s="26"/>
      <c r="G51" s="25"/>
      <c r="H51" s="27"/>
      <c r="I51" s="27"/>
      <c r="J51" s="27"/>
      <c r="K51" s="25"/>
    </row>
    <row r="52" spans="1:11" x14ac:dyDescent="0.25">
      <c r="A52" s="25"/>
      <c r="B52" s="25"/>
      <c r="C52" s="25"/>
      <c r="D52" s="25"/>
      <c r="E52" s="26"/>
      <c r="F52" s="26"/>
      <c r="G52" s="25"/>
      <c r="H52" s="27"/>
      <c r="I52" s="27"/>
      <c r="J52" s="27"/>
      <c r="K52" s="25"/>
    </row>
    <row r="53" spans="1:11" x14ac:dyDescent="0.25">
      <c r="A53" s="25"/>
      <c r="B53" s="25"/>
      <c r="C53" s="25"/>
      <c r="D53" s="25"/>
      <c r="E53" s="26"/>
      <c r="F53" s="26"/>
      <c r="G53" s="25"/>
      <c r="H53" s="27"/>
      <c r="I53" s="27"/>
      <c r="J53" s="27"/>
      <c r="K53" s="25"/>
    </row>
    <row r="54" spans="1:11" x14ac:dyDescent="0.25">
      <c r="A54" s="25"/>
      <c r="B54" s="25"/>
      <c r="C54" s="25"/>
      <c r="D54" s="25"/>
      <c r="E54" s="26"/>
      <c r="F54" s="26"/>
      <c r="G54" s="25"/>
      <c r="H54" s="27"/>
      <c r="I54" s="27"/>
      <c r="J54" s="27"/>
      <c r="K54" s="25"/>
    </row>
    <row r="55" spans="1:11" x14ac:dyDescent="0.25">
      <c r="A55" s="25"/>
      <c r="B55" s="25"/>
      <c r="C55" s="25"/>
      <c r="D55" s="25"/>
      <c r="E55" s="26"/>
      <c r="F55" s="26"/>
      <c r="G55" s="25"/>
      <c r="H55" s="27"/>
      <c r="I55" s="27"/>
      <c r="J55" s="27"/>
      <c r="K55" s="25"/>
    </row>
    <row r="56" spans="1:11" x14ac:dyDescent="0.25">
      <c r="A56" s="25"/>
      <c r="B56" s="25"/>
      <c r="C56" s="25"/>
      <c r="D56" s="25"/>
      <c r="E56" s="26"/>
      <c r="F56" s="26"/>
      <c r="G56" s="25"/>
      <c r="H56" s="27"/>
      <c r="I56" s="27"/>
      <c r="J56" s="27"/>
      <c r="K56" s="25"/>
    </row>
    <row r="57" spans="1:11" x14ac:dyDescent="0.25">
      <c r="A57" s="25"/>
      <c r="B57" s="25"/>
      <c r="C57" s="25"/>
      <c r="D57" s="25"/>
      <c r="E57" s="26"/>
      <c r="F57" s="26"/>
      <c r="G57" s="25"/>
      <c r="H57" s="27"/>
      <c r="I57" s="27"/>
      <c r="J57" s="27"/>
      <c r="K57" s="25"/>
    </row>
    <row r="58" spans="1:11" x14ac:dyDescent="0.25">
      <c r="A58" s="25"/>
      <c r="B58" s="25"/>
      <c r="C58" s="25"/>
      <c r="D58" s="25"/>
      <c r="E58" s="26"/>
      <c r="F58" s="26"/>
      <c r="G58" s="25"/>
      <c r="H58" s="27"/>
      <c r="I58" s="27"/>
      <c r="J58" s="27"/>
      <c r="K58" s="25"/>
    </row>
    <row r="59" spans="1:11" x14ac:dyDescent="0.25">
      <c r="A59" s="25"/>
      <c r="B59" s="25"/>
      <c r="C59" s="25"/>
      <c r="D59" s="25"/>
      <c r="E59" s="26"/>
      <c r="F59" s="26"/>
      <c r="G59" s="25"/>
      <c r="H59" s="27"/>
      <c r="I59" s="27"/>
      <c r="J59" s="27"/>
      <c r="K59" s="25"/>
    </row>
    <row r="60" spans="1:11" x14ac:dyDescent="0.25">
      <c r="A60" s="25"/>
      <c r="B60" s="25"/>
      <c r="C60" s="25"/>
      <c r="D60" s="25"/>
      <c r="E60" s="26"/>
      <c r="F60" s="26"/>
      <c r="G60" s="25"/>
      <c r="H60" s="27"/>
      <c r="I60" s="27"/>
      <c r="J60" s="27"/>
      <c r="K60" s="25"/>
    </row>
    <row r="61" spans="1:11" x14ac:dyDescent="0.25">
      <c r="A61" s="25"/>
      <c r="B61" s="25"/>
      <c r="C61" s="25"/>
      <c r="D61" s="25"/>
      <c r="E61" s="26"/>
      <c r="F61" s="26"/>
      <c r="G61" s="25"/>
      <c r="H61" s="27"/>
      <c r="I61" s="27"/>
      <c r="J61" s="27"/>
      <c r="K61" s="25"/>
    </row>
    <row r="62" spans="1:11" x14ac:dyDescent="0.25">
      <c r="A62" s="25"/>
      <c r="B62" s="25"/>
      <c r="C62" s="25"/>
      <c r="D62" s="25"/>
      <c r="E62" s="26"/>
      <c r="F62" s="26"/>
      <c r="G62" s="25"/>
      <c r="H62" s="27"/>
      <c r="I62" s="27"/>
      <c r="J62" s="27"/>
      <c r="K62" s="25"/>
    </row>
    <row r="63" spans="1:11" x14ac:dyDescent="0.25">
      <c r="A63" s="25"/>
      <c r="B63" s="25"/>
      <c r="C63" s="25"/>
      <c r="D63" s="25"/>
      <c r="E63" s="26"/>
      <c r="F63" s="26"/>
      <c r="G63" s="25"/>
      <c r="H63" s="27"/>
      <c r="I63" s="27"/>
      <c r="J63" s="27"/>
      <c r="K63" s="25"/>
    </row>
    <row r="64" spans="1:11" x14ac:dyDescent="0.25">
      <c r="A64" s="25"/>
      <c r="B64" s="25"/>
      <c r="C64" s="25"/>
      <c r="D64" s="25"/>
      <c r="E64" s="26"/>
      <c r="F64" s="26"/>
      <c r="G64" s="25"/>
      <c r="H64" s="27"/>
      <c r="I64" s="27"/>
      <c r="J64" s="27"/>
      <c r="K64" s="25"/>
    </row>
    <row r="65" spans="1:11" x14ac:dyDescent="0.25">
      <c r="A65" s="25"/>
      <c r="B65" s="25"/>
      <c r="C65" s="25"/>
      <c r="D65" s="25"/>
      <c r="E65" s="26"/>
      <c r="F65" s="26"/>
      <c r="G65" s="25"/>
      <c r="H65" s="27"/>
      <c r="I65" s="27"/>
      <c r="J65" s="27"/>
      <c r="K65" s="25"/>
    </row>
    <row r="66" spans="1:11" x14ac:dyDescent="0.25">
      <c r="A66" s="25"/>
      <c r="B66" s="25"/>
      <c r="C66" s="25"/>
      <c r="D66" s="25"/>
      <c r="E66" s="26"/>
      <c r="F66" s="26"/>
      <c r="G66" s="25"/>
      <c r="H66" s="27"/>
      <c r="I66" s="27"/>
      <c r="J66" s="27"/>
      <c r="K66" s="25"/>
    </row>
    <row r="67" spans="1:11" x14ac:dyDescent="0.25">
      <c r="A67" s="25"/>
      <c r="B67" s="25"/>
      <c r="C67" s="25"/>
      <c r="D67" s="25"/>
      <c r="E67" s="26"/>
      <c r="F67" s="26"/>
      <c r="G67" s="25"/>
      <c r="H67" s="27"/>
      <c r="I67" s="27"/>
      <c r="J67" s="27"/>
      <c r="K67" s="25"/>
    </row>
    <row r="68" spans="1:11" x14ac:dyDescent="0.25">
      <c r="A68" s="25"/>
      <c r="B68" s="25"/>
      <c r="C68" s="25"/>
      <c r="D68" s="25"/>
      <c r="E68" s="26"/>
      <c r="F68" s="26"/>
      <c r="G68" s="25"/>
      <c r="H68" s="27"/>
      <c r="I68" s="27"/>
      <c r="J68" s="27"/>
      <c r="K68" s="25"/>
    </row>
    <row r="69" spans="1:11" x14ac:dyDescent="0.25">
      <c r="A69" s="25"/>
      <c r="B69" s="25"/>
      <c r="C69" s="25"/>
      <c r="D69" s="25"/>
      <c r="E69" s="26"/>
      <c r="F69" s="26"/>
      <c r="G69" s="25"/>
      <c r="H69" s="27"/>
      <c r="I69" s="27"/>
      <c r="J69" s="27"/>
      <c r="K69" s="25"/>
    </row>
    <row r="70" spans="1:11" x14ac:dyDescent="0.25">
      <c r="A70" s="25"/>
      <c r="B70" s="25"/>
      <c r="C70" s="25"/>
      <c r="D70" s="25"/>
      <c r="E70" s="26"/>
      <c r="F70" s="26"/>
      <c r="G70" s="25"/>
      <c r="H70" s="27"/>
      <c r="I70" s="27"/>
      <c r="J70" s="27"/>
      <c r="K70" s="25"/>
    </row>
    <row r="71" spans="1:11" x14ac:dyDescent="0.25">
      <c r="A71" s="25"/>
      <c r="B71" s="25"/>
      <c r="C71" s="25"/>
      <c r="D71" s="25"/>
      <c r="E71" s="26"/>
      <c r="F71" s="26"/>
      <c r="G71" s="25"/>
      <c r="H71" s="27"/>
      <c r="I71" s="27"/>
      <c r="J71" s="27"/>
      <c r="K71" s="25"/>
    </row>
    <row r="72" spans="1:11" x14ac:dyDescent="0.25">
      <c r="A72" s="25"/>
      <c r="B72" s="25"/>
      <c r="C72" s="25"/>
      <c r="D72" s="25"/>
      <c r="E72" s="26"/>
      <c r="F72" s="26"/>
      <c r="G72" s="25"/>
      <c r="H72" s="27"/>
      <c r="I72" s="27"/>
      <c r="J72" s="27"/>
      <c r="K72" s="25"/>
    </row>
    <row r="73" spans="1:11" x14ac:dyDescent="0.25">
      <c r="A73" s="25"/>
      <c r="B73" s="25"/>
      <c r="C73" s="25"/>
      <c r="D73" s="25"/>
      <c r="E73" s="26"/>
      <c r="F73" s="26"/>
      <c r="G73" s="25"/>
      <c r="H73" s="27"/>
      <c r="I73" s="27"/>
      <c r="J73" s="27"/>
      <c r="K73" s="25"/>
    </row>
    <row r="74" spans="1:11" x14ac:dyDescent="0.25">
      <c r="A74" s="25"/>
      <c r="B74" s="25"/>
      <c r="C74" s="25"/>
      <c r="D74" s="25"/>
      <c r="E74" s="26"/>
      <c r="F74" s="26"/>
      <c r="G74" s="25"/>
      <c r="H74" s="27"/>
      <c r="I74" s="27"/>
      <c r="J74" s="27"/>
      <c r="K74" s="25"/>
    </row>
    <row r="75" spans="1:11" x14ac:dyDescent="0.25">
      <c r="A75" s="25"/>
      <c r="B75" s="25"/>
      <c r="C75" s="25"/>
      <c r="D75" s="25"/>
      <c r="E75" s="26"/>
      <c r="F75" s="26"/>
      <c r="G75" s="25"/>
      <c r="H75" s="27"/>
      <c r="I75" s="27"/>
      <c r="J75" s="27"/>
      <c r="K75" s="25"/>
    </row>
    <row r="76" spans="1:11" x14ac:dyDescent="0.25">
      <c r="A76" s="25"/>
      <c r="B76" s="25"/>
      <c r="C76" s="25"/>
      <c r="D76" s="25"/>
      <c r="E76" s="26"/>
      <c r="F76" s="26"/>
      <c r="G76" s="25"/>
      <c r="H76" s="27"/>
      <c r="I76" s="27"/>
      <c r="J76" s="27"/>
      <c r="K76" s="25"/>
    </row>
    <row r="77" spans="1:11" x14ac:dyDescent="0.25">
      <c r="A77" s="25"/>
      <c r="B77" s="25"/>
      <c r="C77" s="25"/>
      <c r="D77" s="25"/>
      <c r="E77" s="26"/>
      <c r="F77" s="26"/>
      <c r="G77" s="25"/>
      <c r="H77" s="27"/>
      <c r="I77" s="27"/>
      <c r="J77" s="27"/>
      <c r="K77" s="25"/>
    </row>
    <row r="78" spans="1:11" x14ac:dyDescent="0.25">
      <c r="A78" s="25"/>
      <c r="B78" s="25"/>
      <c r="C78" s="25"/>
      <c r="D78" s="25"/>
      <c r="E78" s="26"/>
      <c r="F78" s="26"/>
      <c r="G78" s="25"/>
      <c r="H78" s="27"/>
      <c r="I78" s="27"/>
      <c r="J78" s="27"/>
      <c r="K78" s="25"/>
    </row>
    <row r="79" spans="1:11" x14ac:dyDescent="0.25">
      <c r="A79" s="25"/>
      <c r="B79" s="25"/>
      <c r="C79" s="25"/>
      <c r="D79" s="25"/>
      <c r="E79" s="26"/>
      <c r="F79" s="26"/>
      <c r="G79" s="25"/>
      <c r="H79" s="27"/>
      <c r="I79" s="27"/>
      <c r="J79" s="27"/>
      <c r="K79" s="25"/>
    </row>
    <row r="80" spans="1:11" x14ac:dyDescent="0.25">
      <c r="A80" s="25"/>
      <c r="B80" s="25"/>
      <c r="C80" s="25"/>
      <c r="D80" s="25"/>
      <c r="E80" s="26"/>
      <c r="F80" s="26"/>
      <c r="G80" s="25"/>
      <c r="H80" s="27"/>
      <c r="I80" s="27"/>
      <c r="J80" s="27"/>
      <c r="K80" s="25"/>
    </row>
    <row r="81" spans="1:11" x14ac:dyDescent="0.25">
      <c r="A81" s="25"/>
      <c r="B81" s="25"/>
      <c r="C81" s="25"/>
      <c r="D81" s="25"/>
      <c r="E81" s="26"/>
      <c r="F81" s="26"/>
      <c r="G81" s="25"/>
      <c r="H81" s="27"/>
      <c r="I81" s="27"/>
      <c r="J81" s="27"/>
      <c r="K81" s="25"/>
    </row>
    <row r="82" spans="1:11" x14ac:dyDescent="0.25">
      <c r="A82" s="25"/>
      <c r="B82" s="25"/>
      <c r="C82" s="25"/>
      <c r="D82" s="25"/>
      <c r="E82" s="26"/>
      <c r="F82" s="26"/>
      <c r="G82" s="25"/>
      <c r="H82" s="27"/>
      <c r="I82" s="27"/>
      <c r="J82" s="27"/>
      <c r="K82" s="25"/>
    </row>
    <row r="83" spans="1:11" x14ac:dyDescent="0.25">
      <c r="A83" s="25"/>
      <c r="B83" s="25"/>
      <c r="C83" s="25"/>
      <c r="D83" s="25"/>
      <c r="E83" s="26"/>
      <c r="F83" s="26"/>
      <c r="G83" s="25"/>
      <c r="H83" s="27"/>
      <c r="I83" s="27"/>
      <c r="J83" s="27"/>
      <c r="K83" s="25"/>
    </row>
    <row r="84" spans="1:11" x14ac:dyDescent="0.25">
      <c r="A84" s="25"/>
      <c r="B84" s="25"/>
      <c r="C84" s="25"/>
      <c r="D84" s="25"/>
      <c r="E84" s="26"/>
      <c r="F84" s="26"/>
      <c r="G84" s="25"/>
      <c r="H84" s="27"/>
      <c r="I84" s="27"/>
      <c r="J84" s="27"/>
      <c r="K84" s="25"/>
    </row>
    <row r="85" spans="1:11" x14ac:dyDescent="0.25">
      <c r="A85" s="25"/>
      <c r="B85" s="25"/>
      <c r="C85" s="25"/>
      <c r="D85" s="25"/>
      <c r="E85" s="26"/>
      <c r="F85" s="26"/>
      <c r="G85" s="25"/>
      <c r="H85" s="27"/>
      <c r="I85" s="27"/>
      <c r="J85" s="27"/>
      <c r="K85" s="25"/>
    </row>
    <row r="86" spans="1:11" x14ac:dyDescent="0.25">
      <c r="A86" s="25"/>
      <c r="B86" s="25"/>
      <c r="C86" s="25"/>
      <c r="D86" s="25"/>
      <c r="E86" s="26"/>
      <c r="F86" s="26"/>
      <c r="G86" s="25"/>
      <c r="H86" s="27"/>
      <c r="I86" s="27"/>
      <c r="J86" s="27"/>
      <c r="K86" s="25"/>
    </row>
    <row r="87" spans="1:11" x14ac:dyDescent="0.25">
      <c r="A87" s="25"/>
      <c r="B87" s="25"/>
      <c r="C87" s="25"/>
      <c r="D87" s="25"/>
      <c r="E87" s="26"/>
      <c r="F87" s="26"/>
      <c r="G87" s="25"/>
      <c r="H87" s="27"/>
      <c r="I87" s="27"/>
      <c r="J87" s="27"/>
      <c r="K87" s="25"/>
    </row>
    <row r="88" spans="1:11" x14ac:dyDescent="0.25">
      <c r="A88" s="25"/>
      <c r="B88" s="25"/>
      <c r="C88" s="25"/>
      <c r="D88" s="25"/>
      <c r="E88" s="26"/>
      <c r="F88" s="26"/>
      <c r="G88" s="25"/>
      <c r="H88" s="27"/>
      <c r="I88" s="27"/>
      <c r="J88" s="27"/>
      <c r="K88" s="25"/>
    </row>
    <row r="89" spans="1:11" x14ac:dyDescent="0.25">
      <c r="A89" s="25"/>
      <c r="B89" s="25"/>
      <c r="C89" s="25"/>
      <c r="D89" s="25"/>
      <c r="E89" s="26"/>
      <c r="F89" s="26"/>
      <c r="G89" s="25"/>
      <c r="H89" s="27"/>
      <c r="I89" s="27"/>
      <c r="J89" s="27"/>
      <c r="K89" s="25"/>
    </row>
    <row r="90" spans="1:11" x14ac:dyDescent="0.25">
      <c r="A90" s="25"/>
      <c r="B90" s="25"/>
      <c r="C90" s="25"/>
      <c r="D90" s="25"/>
      <c r="E90" s="26"/>
      <c r="F90" s="26"/>
      <c r="G90" s="25"/>
      <c r="H90" s="27"/>
      <c r="I90" s="27"/>
      <c r="J90" s="27"/>
      <c r="K90" s="25"/>
    </row>
    <row r="91" spans="1:11" x14ac:dyDescent="0.25">
      <c r="A91" s="25"/>
      <c r="B91" s="25"/>
      <c r="C91" s="25"/>
      <c r="D91" s="25"/>
      <c r="E91" s="26"/>
      <c r="F91" s="26"/>
      <c r="G91" s="25"/>
      <c r="H91" s="27"/>
      <c r="I91" s="27"/>
      <c r="J91" s="27"/>
      <c r="K91" s="25"/>
    </row>
    <row r="92" spans="1:11" x14ac:dyDescent="0.25">
      <c r="A92" s="25"/>
      <c r="B92" s="25"/>
      <c r="C92" s="25"/>
      <c r="D92" s="25"/>
      <c r="E92" s="26"/>
      <c r="F92" s="26"/>
      <c r="G92" s="25"/>
      <c r="H92" s="27"/>
      <c r="I92" s="27"/>
      <c r="J92" s="27"/>
      <c r="K92" s="25"/>
    </row>
    <row r="93" spans="1:11" x14ac:dyDescent="0.25">
      <c r="A93" s="25"/>
      <c r="B93" s="25"/>
      <c r="C93" s="25"/>
      <c r="D93" s="25"/>
      <c r="E93" s="26"/>
      <c r="F93" s="26"/>
      <c r="G93" s="25"/>
      <c r="H93" s="27"/>
      <c r="I93" s="27"/>
      <c r="J93" s="27"/>
      <c r="K93" s="25"/>
    </row>
    <row r="94" spans="1:11" x14ac:dyDescent="0.25">
      <c r="A94" s="25"/>
      <c r="B94" s="25"/>
      <c r="C94" s="25"/>
      <c r="D94" s="25"/>
      <c r="E94" s="26"/>
      <c r="F94" s="26"/>
      <c r="G94" s="25"/>
      <c r="H94" s="27"/>
      <c r="I94" s="27"/>
      <c r="J94" s="27"/>
      <c r="K94" s="25"/>
    </row>
    <row r="95" spans="1:11" x14ac:dyDescent="0.25">
      <c r="A95" s="25"/>
      <c r="B95" s="25"/>
      <c r="C95" s="25"/>
      <c r="D95" s="25"/>
      <c r="E95" s="26"/>
      <c r="F95" s="26"/>
      <c r="G95" s="25"/>
      <c r="H95" s="27"/>
      <c r="I95" s="27"/>
      <c r="J95" s="27"/>
      <c r="K95" s="25"/>
    </row>
    <row r="96" spans="1:11" x14ac:dyDescent="0.25">
      <c r="A96" s="25"/>
      <c r="B96" s="25"/>
      <c r="C96" s="25"/>
      <c r="D96" s="25"/>
      <c r="E96" s="26"/>
      <c r="F96" s="26"/>
      <c r="G96" s="25"/>
      <c r="H96" s="27"/>
      <c r="I96" s="27"/>
      <c r="J96" s="27"/>
      <c r="K96" s="25"/>
    </row>
    <row r="97" spans="1:11" x14ac:dyDescent="0.25">
      <c r="A97" s="25"/>
      <c r="B97" s="25"/>
      <c r="C97" s="25"/>
      <c r="D97" s="25"/>
      <c r="E97" s="26"/>
      <c r="F97" s="26"/>
      <c r="G97" s="25"/>
      <c r="H97" s="27"/>
      <c r="I97" s="27"/>
      <c r="J97" s="27"/>
      <c r="K97" s="25"/>
    </row>
    <row r="98" spans="1:11" x14ac:dyDescent="0.25">
      <c r="A98" s="25"/>
      <c r="B98" s="25"/>
      <c r="C98" s="25"/>
      <c r="D98" s="25"/>
      <c r="E98" s="26"/>
      <c r="F98" s="26"/>
      <c r="G98" s="25"/>
      <c r="H98" s="27"/>
      <c r="I98" s="27"/>
      <c r="J98" s="27"/>
      <c r="K98" s="25"/>
    </row>
    <row r="99" spans="1:11" x14ac:dyDescent="0.25">
      <c r="A99" s="25"/>
      <c r="B99" s="25"/>
      <c r="C99" s="25"/>
      <c r="D99" s="25"/>
      <c r="E99" s="26"/>
      <c r="F99" s="26"/>
      <c r="G99" s="25"/>
      <c r="H99" s="27"/>
      <c r="I99" s="27"/>
      <c r="J99" s="27"/>
      <c r="K99" s="25"/>
    </row>
    <row r="100" spans="1:11" x14ac:dyDescent="0.25">
      <c r="A100" s="25"/>
      <c r="B100" s="25"/>
      <c r="C100" s="25"/>
      <c r="D100" s="25"/>
      <c r="E100" s="26"/>
      <c r="F100" s="26"/>
      <c r="G100" s="25"/>
      <c r="H100" s="27"/>
      <c r="I100" s="27"/>
      <c r="J100" s="27"/>
      <c r="K100" s="25"/>
    </row>
    <row r="101" spans="1:11" x14ac:dyDescent="0.25">
      <c r="A101" s="25"/>
      <c r="B101" s="25"/>
      <c r="C101" s="25"/>
      <c r="D101" s="25"/>
      <c r="E101" s="26"/>
      <c r="F101" s="26"/>
      <c r="G101" s="25"/>
      <c r="H101" s="27"/>
      <c r="I101" s="27"/>
      <c r="J101" s="27"/>
      <c r="K101" s="25"/>
    </row>
    <row r="102" spans="1:11" x14ac:dyDescent="0.25">
      <c r="A102" s="25"/>
      <c r="B102" s="25"/>
      <c r="C102" s="25"/>
      <c r="D102" s="25"/>
      <c r="E102" s="26"/>
      <c r="F102" s="26"/>
      <c r="G102" s="25"/>
      <c r="H102" s="27"/>
      <c r="I102" s="27"/>
      <c r="J102" s="27"/>
      <c r="K102" s="25"/>
    </row>
    <row r="103" spans="1:11" x14ac:dyDescent="0.25">
      <c r="A103" s="25"/>
      <c r="B103" s="25"/>
      <c r="C103" s="25"/>
      <c r="D103" s="25"/>
      <c r="E103" s="26"/>
      <c r="F103" s="26"/>
      <c r="G103" s="25"/>
      <c r="H103" s="27"/>
      <c r="I103" s="27"/>
      <c r="J103" s="27"/>
      <c r="K103" s="25"/>
    </row>
    <row r="104" spans="1:11" x14ac:dyDescent="0.25">
      <c r="A104" s="25"/>
      <c r="B104" s="25"/>
      <c r="C104" s="25"/>
      <c r="D104" s="25"/>
      <c r="E104" s="26"/>
      <c r="F104" s="26"/>
      <c r="G104" s="25"/>
      <c r="H104" s="27"/>
      <c r="I104" s="27"/>
      <c r="J104" s="27"/>
      <c r="K104" s="25"/>
    </row>
    <row r="105" spans="1:11" x14ac:dyDescent="0.25">
      <c r="A105" s="25"/>
      <c r="B105" s="25"/>
      <c r="C105" s="25"/>
      <c r="D105" s="25"/>
      <c r="E105" s="26"/>
      <c r="F105" s="26"/>
      <c r="G105" s="25"/>
      <c r="H105" s="27"/>
      <c r="I105" s="27"/>
      <c r="J105" s="27"/>
      <c r="K105" s="25"/>
    </row>
    <row r="106" spans="1:11" x14ac:dyDescent="0.25">
      <c r="A106" s="25"/>
      <c r="B106" s="25"/>
      <c r="C106" s="25"/>
      <c r="D106" s="25"/>
      <c r="E106" s="26"/>
      <c r="F106" s="26"/>
      <c r="G106" s="25"/>
      <c r="H106" s="27"/>
      <c r="I106" s="27"/>
      <c r="J106" s="27"/>
      <c r="K106" s="25"/>
    </row>
    <row r="107" spans="1:11" x14ac:dyDescent="0.25">
      <c r="A107" s="25"/>
      <c r="B107" s="25"/>
      <c r="C107" s="25"/>
      <c r="D107" s="25"/>
      <c r="E107" s="26"/>
      <c r="F107" s="26"/>
      <c r="G107" s="25"/>
      <c r="H107" s="27"/>
      <c r="I107" s="27"/>
      <c r="J107" s="27"/>
      <c r="K107" s="25"/>
    </row>
    <row r="108" spans="1:11" x14ac:dyDescent="0.25">
      <c r="A108" s="25"/>
      <c r="B108" s="25"/>
      <c r="C108" s="25"/>
      <c r="D108" s="25"/>
      <c r="E108" s="26"/>
      <c r="F108" s="26"/>
      <c r="G108" s="25"/>
      <c r="H108" s="27"/>
      <c r="I108" s="27"/>
      <c r="J108" s="27"/>
      <c r="K108" s="25"/>
    </row>
    <row r="109" spans="1:11" x14ac:dyDescent="0.25">
      <c r="A109" s="25"/>
      <c r="B109" s="25"/>
      <c r="C109" s="25"/>
      <c r="D109" s="25"/>
      <c r="E109" s="26"/>
      <c r="F109" s="26"/>
      <c r="G109" s="25"/>
      <c r="H109" s="27"/>
      <c r="I109" s="27"/>
      <c r="J109" s="27"/>
      <c r="K109" s="25"/>
    </row>
    <row r="110" spans="1:11" x14ac:dyDescent="0.25">
      <c r="A110" s="25"/>
      <c r="B110" s="25"/>
      <c r="C110" s="25"/>
      <c r="D110" s="25"/>
      <c r="E110" s="26"/>
      <c r="F110" s="26"/>
      <c r="G110" s="25"/>
      <c r="H110" s="27"/>
      <c r="I110" s="27"/>
      <c r="J110" s="27"/>
      <c r="K110" s="25"/>
    </row>
    <row r="111" spans="1:11" x14ac:dyDescent="0.25">
      <c r="A111" s="25"/>
      <c r="B111" s="25"/>
      <c r="C111" s="25"/>
      <c r="D111" s="25"/>
      <c r="E111" s="26"/>
      <c r="F111" s="26"/>
      <c r="G111" s="25"/>
      <c r="H111" s="27"/>
      <c r="I111" s="27"/>
      <c r="J111" s="27"/>
      <c r="K111" s="25"/>
    </row>
    <row r="112" spans="1:11" x14ac:dyDescent="0.25">
      <c r="A112" s="25"/>
      <c r="B112" s="25"/>
      <c r="C112" s="25"/>
      <c r="D112" s="25"/>
      <c r="E112" s="26"/>
      <c r="F112" s="26"/>
      <c r="G112" s="25"/>
      <c r="H112" s="27"/>
      <c r="I112" s="27"/>
      <c r="J112" s="27"/>
      <c r="K112" s="25"/>
    </row>
    <row r="113" spans="1:11" x14ac:dyDescent="0.25">
      <c r="A113" s="25"/>
      <c r="B113" s="25"/>
      <c r="C113" s="25"/>
      <c r="D113" s="25"/>
      <c r="E113" s="26"/>
      <c r="F113" s="26"/>
      <c r="G113" s="25"/>
      <c r="H113" s="27"/>
      <c r="I113" s="27"/>
      <c r="J113" s="27"/>
      <c r="K113" s="25"/>
    </row>
    <row r="114" spans="1:11" x14ac:dyDescent="0.25">
      <c r="A114" s="25"/>
      <c r="B114" s="25"/>
      <c r="C114" s="25"/>
      <c r="D114" s="25"/>
      <c r="E114" s="26"/>
      <c r="F114" s="26"/>
      <c r="G114" s="25"/>
      <c r="H114" s="27"/>
      <c r="I114" s="27"/>
      <c r="J114" s="27"/>
      <c r="K114" s="25"/>
    </row>
    <row r="115" spans="1:11" x14ac:dyDescent="0.25">
      <c r="A115" s="25"/>
      <c r="B115" s="25"/>
      <c r="C115" s="25"/>
      <c r="D115" s="25"/>
      <c r="E115" s="26"/>
      <c r="F115" s="26"/>
      <c r="G115" s="25"/>
      <c r="H115" s="27"/>
      <c r="I115" s="27"/>
      <c r="J115" s="27"/>
      <c r="K115" s="25"/>
    </row>
    <row r="116" spans="1:11" x14ac:dyDescent="0.25">
      <c r="A116" s="25"/>
      <c r="B116" s="25"/>
      <c r="C116" s="25"/>
      <c r="D116" s="25"/>
      <c r="E116" s="26"/>
      <c r="F116" s="26"/>
      <c r="G116" s="25"/>
      <c r="H116" s="27"/>
      <c r="I116" s="27"/>
      <c r="J116" s="27"/>
      <c r="K116" s="25"/>
    </row>
    <row r="117" spans="1:11" x14ac:dyDescent="0.25">
      <c r="A117" s="25"/>
      <c r="B117" s="25"/>
      <c r="C117" s="25"/>
      <c r="D117" s="25"/>
      <c r="E117" s="26"/>
      <c r="F117" s="26"/>
      <c r="G117" s="25"/>
      <c r="H117" s="27"/>
      <c r="I117" s="27"/>
      <c r="J117" s="27"/>
      <c r="K117" s="25"/>
    </row>
    <row r="118" spans="1:11" x14ac:dyDescent="0.25">
      <c r="A118" s="25"/>
      <c r="B118" s="25"/>
      <c r="C118" s="25"/>
      <c r="D118" s="25"/>
      <c r="E118" s="26"/>
      <c r="F118" s="26"/>
      <c r="G118" s="25"/>
      <c r="H118" s="27"/>
      <c r="I118" s="27"/>
      <c r="J118" s="27"/>
      <c r="K118" s="25"/>
    </row>
    <row r="119" spans="1:11" x14ac:dyDescent="0.25">
      <c r="A119" s="25"/>
      <c r="B119" s="25"/>
      <c r="C119" s="25"/>
      <c r="D119" s="25"/>
      <c r="E119" s="26"/>
      <c r="F119" s="26"/>
      <c r="G119" s="25"/>
      <c r="H119" s="27"/>
      <c r="I119" s="27"/>
      <c r="J119" s="27"/>
      <c r="K119" s="25"/>
    </row>
    <row r="120" spans="1:11" x14ac:dyDescent="0.25">
      <c r="A120" s="25"/>
      <c r="B120" s="25"/>
      <c r="C120" s="25"/>
      <c r="D120" s="25"/>
      <c r="E120" s="26"/>
      <c r="F120" s="26"/>
      <c r="G120" s="25"/>
      <c r="H120" s="27"/>
      <c r="I120" s="27"/>
      <c r="J120" s="27"/>
      <c r="K120" s="25"/>
    </row>
    <row r="121" spans="1:11" x14ac:dyDescent="0.25">
      <c r="A121" s="25"/>
      <c r="B121" s="25"/>
      <c r="C121" s="25"/>
      <c r="D121" s="25"/>
      <c r="E121" s="26"/>
      <c r="F121" s="26"/>
      <c r="G121" s="25"/>
      <c r="H121" s="27"/>
      <c r="I121" s="27"/>
      <c r="J121" s="27"/>
      <c r="K121" s="25"/>
    </row>
    <row r="122" spans="1:11" x14ac:dyDescent="0.25">
      <c r="A122" s="25"/>
      <c r="B122" s="25"/>
      <c r="C122" s="25"/>
      <c r="D122" s="25"/>
      <c r="E122" s="26"/>
      <c r="F122" s="26"/>
      <c r="G122" s="25"/>
      <c r="H122" s="27"/>
      <c r="I122" s="27"/>
      <c r="J122" s="27"/>
      <c r="K122" s="25"/>
    </row>
    <row r="123" spans="1:11" x14ac:dyDescent="0.25">
      <c r="A123" s="25"/>
      <c r="B123" s="25"/>
      <c r="C123" s="25"/>
      <c r="D123" s="25"/>
      <c r="E123" s="26"/>
      <c r="F123" s="26"/>
      <c r="G123" s="25"/>
      <c r="H123" s="27"/>
      <c r="I123" s="27"/>
      <c r="J123" s="27"/>
      <c r="K123" s="25"/>
    </row>
    <row r="124" spans="1:11" x14ac:dyDescent="0.25">
      <c r="A124" s="25"/>
      <c r="B124" s="25"/>
      <c r="C124" s="25"/>
      <c r="D124" s="25"/>
      <c r="E124" s="26"/>
      <c r="F124" s="26"/>
      <c r="G124" s="25"/>
      <c r="H124" s="27"/>
      <c r="I124" s="27"/>
      <c r="J124" s="27"/>
      <c r="K124" s="25"/>
    </row>
    <row r="125" spans="1:11" x14ac:dyDescent="0.25">
      <c r="A125" s="25"/>
      <c r="B125" s="25"/>
      <c r="C125" s="25"/>
      <c r="D125" s="25"/>
      <c r="E125" s="26"/>
      <c r="F125" s="26"/>
      <c r="G125" s="25"/>
      <c r="H125" s="27"/>
      <c r="I125" s="27"/>
      <c r="J125" s="27"/>
      <c r="K125" s="25"/>
    </row>
    <row r="126" spans="1:11" x14ac:dyDescent="0.25">
      <c r="A126" s="25"/>
      <c r="B126" s="25"/>
      <c r="C126" s="25"/>
      <c r="D126" s="25"/>
      <c r="E126" s="26"/>
      <c r="F126" s="26"/>
      <c r="G126" s="25"/>
      <c r="H126" s="27"/>
      <c r="I126" s="27"/>
      <c r="J126" s="27"/>
      <c r="K126" s="25"/>
    </row>
    <row r="127" spans="1:11" x14ac:dyDescent="0.25">
      <c r="A127" s="25"/>
      <c r="B127" s="25"/>
      <c r="C127" s="25"/>
      <c r="D127" s="25"/>
      <c r="E127" s="26"/>
      <c r="F127" s="26"/>
      <c r="G127" s="25"/>
      <c r="H127" s="27"/>
      <c r="I127" s="27"/>
      <c r="J127" s="27"/>
      <c r="K127" s="25"/>
    </row>
    <row r="128" spans="1:11" x14ac:dyDescent="0.25">
      <c r="A128" s="25"/>
      <c r="B128" s="25"/>
      <c r="C128" s="25"/>
      <c r="D128" s="25"/>
      <c r="E128" s="26"/>
      <c r="F128" s="26"/>
      <c r="G128" s="25"/>
      <c r="H128" s="27"/>
      <c r="I128" s="27"/>
      <c r="J128" s="27"/>
      <c r="K128" s="25"/>
    </row>
    <row r="129" spans="1:11" x14ac:dyDescent="0.25">
      <c r="A129" s="25"/>
      <c r="B129" s="25"/>
      <c r="C129" s="25"/>
      <c r="D129" s="25"/>
      <c r="E129" s="26"/>
      <c r="F129" s="26"/>
      <c r="G129" s="25"/>
      <c r="H129" s="27"/>
      <c r="I129" s="27"/>
      <c r="J129" s="27"/>
      <c r="K129" s="25"/>
    </row>
    <row r="130" spans="1:11" x14ac:dyDescent="0.25">
      <c r="A130" s="25"/>
      <c r="B130" s="25"/>
      <c r="C130" s="25"/>
      <c r="D130" s="25"/>
      <c r="E130" s="26"/>
      <c r="F130" s="26"/>
      <c r="G130" s="25"/>
      <c r="H130" s="27"/>
      <c r="I130" s="27"/>
      <c r="J130" s="27"/>
      <c r="K130" s="25"/>
    </row>
    <row r="131" spans="1:11" x14ac:dyDescent="0.25">
      <c r="A131" s="25"/>
      <c r="B131" s="25"/>
      <c r="C131" s="25"/>
      <c r="D131" s="25"/>
      <c r="E131" s="26"/>
      <c r="F131" s="26"/>
      <c r="G131" s="25"/>
      <c r="H131" s="27"/>
      <c r="I131" s="27"/>
      <c r="J131" s="27"/>
      <c r="K131" s="25"/>
    </row>
    <row r="132" spans="1:11" x14ac:dyDescent="0.25">
      <c r="A132" s="25"/>
      <c r="B132" s="25"/>
      <c r="C132" s="25"/>
      <c r="D132" s="25"/>
      <c r="E132" s="26"/>
      <c r="F132" s="26"/>
      <c r="G132" s="25"/>
      <c r="H132" s="27"/>
      <c r="I132" s="27"/>
      <c r="J132" s="27"/>
      <c r="K132" s="25"/>
    </row>
    <row r="133" spans="1:11" x14ac:dyDescent="0.25">
      <c r="A133" s="25"/>
      <c r="B133" s="25"/>
      <c r="C133" s="25"/>
      <c r="D133" s="25"/>
      <c r="E133" s="26"/>
      <c r="F133" s="26"/>
      <c r="G133" s="25"/>
      <c r="H133" s="27"/>
      <c r="I133" s="27"/>
      <c r="J133" s="27"/>
      <c r="K133" s="25"/>
    </row>
    <row r="134" spans="1:11" x14ac:dyDescent="0.25">
      <c r="A134" s="25"/>
      <c r="B134" s="25"/>
      <c r="C134" s="25"/>
      <c r="D134" s="25"/>
      <c r="E134" s="26"/>
      <c r="F134" s="26"/>
      <c r="G134" s="25"/>
      <c r="H134" s="27"/>
      <c r="I134" s="27"/>
      <c r="J134" s="27"/>
      <c r="K134" s="25"/>
    </row>
    <row r="135" spans="1:11" x14ac:dyDescent="0.25">
      <c r="A135" s="25"/>
      <c r="B135" s="25"/>
      <c r="C135" s="25"/>
      <c r="D135" s="25"/>
      <c r="E135" s="26"/>
      <c r="F135" s="26"/>
      <c r="G135" s="25"/>
      <c r="H135" s="27"/>
      <c r="I135" s="27"/>
      <c r="J135" s="27"/>
      <c r="K135" s="25"/>
    </row>
    <row r="136" spans="1:11" x14ac:dyDescent="0.25">
      <c r="A136" s="25"/>
      <c r="B136" s="25"/>
      <c r="C136" s="25"/>
      <c r="D136" s="25"/>
      <c r="E136" s="26"/>
      <c r="F136" s="26"/>
      <c r="G136" s="25"/>
      <c r="H136" s="27"/>
      <c r="I136" s="27"/>
      <c r="J136" s="27"/>
      <c r="K136" s="25"/>
    </row>
    <row r="137" spans="1:11" x14ac:dyDescent="0.25">
      <c r="A137" s="25"/>
      <c r="B137" s="25"/>
      <c r="C137" s="25"/>
      <c r="D137" s="25"/>
      <c r="E137" s="26"/>
      <c r="F137" s="26"/>
      <c r="G137" s="25"/>
      <c r="H137" s="27"/>
      <c r="I137" s="27"/>
      <c r="J137" s="27"/>
      <c r="K137" s="25"/>
    </row>
    <row r="138" spans="1:11" x14ac:dyDescent="0.25">
      <c r="A138" s="25"/>
      <c r="B138" s="25"/>
      <c r="C138" s="25"/>
      <c r="D138" s="25"/>
      <c r="E138" s="26"/>
      <c r="F138" s="26"/>
      <c r="G138" s="25"/>
      <c r="H138" s="27"/>
      <c r="I138" s="27"/>
      <c r="J138" s="27"/>
      <c r="K138" s="25"/>
    </row>
    <row r="139" spans="1:11" x14ac:dyDescent="0.25">
      <c r="A139" s="25"/>
      <c r="B139" s="25"/>
      <c r="C139" s="25"/>
      <c r="D139" s="25"/>
      <c r="E139" s="26"/>
      <c r="F139" s="26"/>
      <c r="G139" s="25"/>
      <c r="H139" s="27"/>
      <c r="I139" s="27"/>
      <c r="J139" s="27"/>
      <c r="K139" s="25"/>
    </row>
    <row r="140" spans="1:11" x14ac:dyDescent="0.25">
      <c r="A140" s="25"/>
      <c r="B140" s="25"/>
      <c r="C140" s="25"/>
      <c r="D140" s="25"/>
      <c r="E140" s="26"/>
      <c r="F140" s="26"/>
      <c r="G140" s="25"/>
      <c r="H140" s="27"/>
      <c r="I140" s="27"/>
      <c r="J140" s="27"/>
      <c r="K140" s="25"/>
    </row>
    <row r="141" spans="1:11" x14ac:dyDescent="0.25">
      <c r="A141" s="25"/>
      <c r="B141" s="25"/>
      <c r="C141" s="25"/>
      <c r="D141" s="25"/>
      <c r="E141" s="26"/>
      <c r="F141" s="26"/>
      <c r="G141" s="25"/>
      <c r="H141" s="27"/>
      <c r="I141" s="27"/>
      <c r="J141" s="27"/>
      <c r="K141" s="25"/>
    </row>
    <row r="142" spans="1:11" x14ac:dyDescent="0.25">
      <c r="A142" s="25"/>
      <c r="B142" s="25"/>
      <c r="C142" s="25"/>
      <c r="D142" s="25"/>
      <c r="E142" s="26"/>
      <c r="F142" s="26"/>
      <c r="G142" s="25"/>
      <c r="H142" s="27"/>
      <c r="I142" s="27"/>
      <c r="J142" s="27"/>
      <c r="K142" s="25"/>
    </row>
    <row r="143" spans="1:11" x14ac:dyDescent="0.25">
      <c r="A143" s="25"/>
      <c r="B143" s="25"/>
      <c r="C143" s="25"/>
      <c r="D143" s="25"/>
      <c r="E143" s="26"/>
      <c r="F143" s="26"/>
      <c r="G143" s="25"/>
      <c r="H143" s="27"/>
      <c r="I143" s="27"/>
      <c r="J143" s="27"/>
      <c r="K143" s="25"/>
    </row>
    <row r="144" spans="1:11" x14ac:dyDescent="0.25">
      <c r="A144" s="25"/>
      <c r="B144" s="25"/>
      <c r="C144" s="25"/>
      <c r="D144" s="25"/>
      <c r="E144" s="26"/>
      <c r="F144" s="26"/>
      <c r="G144" s="25"/>
      <c r="H144" s="27"/>
      <c r="I144" s="27"/>
      <c r="J144" s="27"/>
      <c r="K144" s="25"/>
    </row>
    <row r="145" spans="1:11" x14ac:dyDescent="0.25">
      <c r="A145" s="25"/>
      <c r="B145" s="25"/>
      <c r="C145" s="25"/>
      <c r="D145" s="25"/>
      <c r="E145" s="26"/>
      <c r="F145" s="26"/>
      <c r="G145" s="25"/>
      <c r="H145" s="27"/>
      <c r="I145" s="27"/>
      <c r="J145" s="27"/>
      <c r="K145" s="25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7" workbookViewId="0">
      <selection activeCell="I19" sqref="I19"/>
    </sheetView>
  </sheetViews>
  <sheetFormatPr defaultRowHeight="15" x14ac:dyDescent="0.25"/>
  <cols>
    <col min="2" max="2" width="60" bestFit="1" customWidth="1"/>
    <col min="3" max="3" width="10.7109375" bestFit="1" customWidth="1"/>
    <col min="4" max="4" width="8.28515625" bestFit="1" customWidth="1"/>
    <col min="6" max="6" width="15.85546875" bestFit="1" customWidth="1"/>
    <col min="7" max="7" width="9.5703125" bestFit="1" customWidth="1"/>
    <col min="8" max="8" width="13.7109375" bestFit="1" customWidth="1"/>
    <col min="9" max="9" width="19.7109375" bestFit="1" customWidth="1"/>
  </cols>
  <sheetData>
    <row r="1" spans="1:9" ht="47.25" x14ac:dyDescent="0.25">
      <c r="A1" s="30" t="s">
        <v>91</v>
      </c>
      <c r="B1" s="30" t="s">
        <v>92</v>
      </c>
      <c r="C1" s="97" t="s">
        <v>196</v>
      </c>
      <c r="D1" s="98" t="s">
        <v>197</v>
      </c>
      <c r="E1" s="30" t="s">
        <v>93</v>
      </c>
      <c r="F1" s="31" t="s">
        <v>94</v>
      </c>
      <c r="G1" s="30" t="s">
        <v>95</v>
      </c>
      <c r="H1" s="30" t="s">
        <v>96</v>
      </c>
      <c r="I1" s="30" t="s">
        <v>156</v>
      </c>
    </row>
    <row r="2" spans="1:9" x14ac:dyDescent="0.25">
      <c r="A2" s="135">
        <v>1</v>
      </c>
      <c r="B2" s="135" t="s">
        <v>233</v>
      </c>
      <c r="C2" s="135" t="s">
        <v>251</v>
      </c>
      <c r="D2" s="135">
        <f>E2/12</f>
        <v>1.6666666666666667</v>
      </c>
      <c r="E2" s="135">
        <v>20</v>
      </c>
      <c r="F2" s="136"/>
      <c r="G2" s="136">
        <f>E2*F2</f>
        <v>0</v>
      </c>
      <c r="H2" s="136">
        <f>G2/12</f>
        <v>0</v>
      </c>
      <c r="I2" s="135" t="s">
        <v>153</v>
      </c>
    </row>
    <row r="3" spans="1:9" x14ac:dyDescent="0.25">
      <c r="A3" s="135">
        <v>2</v>
      </c>
      <c r="B3" s="135" t="s">
        <v>234</v>
      </c>
      <c r="C3" s="135" t="s">
        <v>251</v>
      </c>
      <c r="D3" s="135">
        <f t="shared" ref="D3:D19" si="0">E3/12</f>
        <v>0.25</v>
      </c>
      <c r="E3" s="135">
        <v>3</v>
      </c>
      <c r="F3" s="136"/>
      <c r="G3" s="136">
        <f t="shared" ref="G3:G19" si="1">E3*F3</f>
        <v>0</v>
      </c>
      <c r="H3" s="136">
        <f t="shared" ref="H3:H19" si="2">G3/12</f>
        <v>0</v>
      </c>
      <c r="I3" s="135" t="s">
        <v>153</v>
      </c>
    </row>
    <row r="4" spans="1:9" x14ac:dyDescent="0.25">
      <c r="A4" s="135">
        <v>3</v>
      </c>
      <c r="B4" s="135" t="s">
        <v>235</v>
      </c>
      <c r="C4" s="135" t="s">
        <v>251</v>
      </c>
      <c r="D4" s="135">
        <f t="shared" si="0"/>
        <v>8.3333333333333329E-2</v>
      </c>
      <c r="E4" s="135">
        <v>1</v>
      </c>
      <c r="F4" s="136"/>
      <c r="G4" s="136">
        <f t="shared" si="1"/>
        <v>0</v>
      </c>
      <c r="H4" s="136">
        <f t="shared" si="2"/>
        <v>0</v>
      </c>
      <c r="I4" s="135" t="s">
        <v>153</v>
      </c>
    </row>
    <row r="5" spans="1:9" x14ac:dyDescent="0.25">
      <c r="A5" s="135">
        <v>4</v>
      </c>
      <c r="B5" s="135" t="s">
        <v>236</v>
      </c>
      <c r="C5" s="135" t="s">
        <v>251</v>
      </c>
      <c r="D5" s="135">
        <f t="shared" si="0"/>
        <v>0.16666666666666666</v>
      </c>
      <c r="E5" s="135">
        <v>2</v>
      </c>
      <c r="F5" s="136"/>
      <c r="G5" s="136">
        <f t="shared" si="1"/>
        <v>0</v>
      </c>
      <c r="H5" s="136">
        <f t="shared" si="2"/>
        <v>0</v>
      </c>
      <c r="I5" s="135" t="s">
        <v>153</v>
      </c>
    </row>
    <row r="6" spans="1:9" x14ac:dyDescent="0.25">
      <c r="A6" s="135">
        <v>5</v>
      </c>
      <c r="B6" s="135" t="s">
        <v>237</v>
      </c>
      <c r="C6" s="135" t="s">
        <v>251</v>
      </c>
      <c r="D6" s="135">
        <f t="shared" si="0"/>
        <v>1.1666666666666667</v>
      </c>
      <c r="E6" s="135">
        <v>14</v>
      </c>
      <c r="F6" s="136"/>
      <c r="G6" s="136">
        <f t="shared" si="1"/>
        <v>0</v>
      </c>
      <c r="H6" s="136">
        <f t="shared" si="2"/>
        <v>0</v>
      </c>
      <c r="I6" s="135" t="s">
        <v>153</v>
      </c>
    </row>
    <row r="7" spans="1:9" x14ac:dyDescent="0.25">
      <c r="A7" s="135">
        <v>6</v>
      </c>
      <c r="B7" s="135" t="s">
        <v>238</v>
      </c>
      <c r="C7" s="135" t="s">
        <v>251</v>
      </c>
      <c r="D7" s="135">
        <f t="shared" si="0"/>
        <v>4.166666666666667</v>
      </c>
      <c r="E7" s="135">
        <v>50</v>
      </c>
      <c r="F7" s="136"/>
      <c r="G7" s="136">
        <f t="shared" si="1"/>
        <v>0</v>
      </c>
      <c r="H7" s="136">
        <f t="shared" si="2"/>
        <v>0</v>
      </c>
      <c r="I7" s="135" t="s">
        <v>153</v>
      </c>
    </row>
    <row r="8" spans="1:9" x14ac:dyDescent="0.25">
      <c r="A8" s="135">
        <v>7</v>
      </c>
      <c r="B8" s="135" t="s">
        <v>239</v>
      </c>
      <c r="C8" s="135" t="s">
        <v>251</v>
      </c>
      <c r="D8" s="135">
        <f t="shared" si="0"/>
        <v>0.41666666666666669</v>
      </c>
      <c r="E8" s="135">
        <v>5</v>
      </c>
      <c r="F8" s="136"/>
      <c r="G8" s="136">
        <f t="shared" si="1"/>
        <v>0</v>
      </c>
      <c r="H8" s="136">
        <f t="shared" si="2"/>
        <v>0</v>
      </c>
      <c r="I8" s="135" t="s">
        <v>153</v>
      </c>
    </row>
    <row r="9" spans="1:9" x14ac:dyDescent="0.25">
      <c r="A9" s="135">
        <v>8</v>
      </c>
      <c r="B9" s="135" t="s">
        <v>240</v>
      </c>
      <c r="C9" s="135" t="s">
        <v>251</v>
      </c>
      <c r="D9" s="135">
        <f t="shared" si="0"/>
        <v>0.16666666666666666</v>
      </c>
      <c r="E9" s="135">
        <v>2</v>
      </c>
      <c r="F9" s="136"/>
      <c r="G9" s="136">
        <f t="shared" si="1"/>
        <v>0</v>
      </c>
      <c r="H9" s="136">
        <f t="shared" si="2"/>
        <v>0</v>
      </c>
      <c r="I9" s="135" t="s">
        <v>153</v>
      </c>
    </row>
    <row r="10" spans="1:9" x14ac:dyDescent="0.25">
      <c r="A10" s="135">
        <v>9</v>
      </c>
      <c r="B10" s="135" t="s">
        <v>241</v>
      </c>
      <c r="C10" s="135" t="s">
        <v>251</v>
      </c>
      <c r="D10" s="135">
        <f t="shared" si="0"/>
        <v>4.166666666666667</v>
      </c>
      <c r="E10" s="135">
        <v>50</v>
      </c>
      <c r="F10" s="136"/>
      <c r="G10" s="136">
        <f t="shared" si="1"/>
        <v>0</v>
      </c>
      <c r="H10" s="136">
        <f t="shared" si="2"/>
        <v>0</v>
      </c>
      <c r="I10" s="135" t="s">
        <v>153</v>
      </c>
    </row>
    <row r="11" spans="1:9" x14ac:dyDescent="0.25">
      <c r="A11" s="135">
        <v>10</v>
      </c>
      <c r="B11" s="135" t="s">
        <v>242</v>
      </c>
      <c r="C11" s="135" t="s">
        <v>251</v>
      </c>
      <c r="D11" s="135">
        <f t="shared" si="0"/>
        <v>4.166666666666667</v>
      </c>
      <c r="E11" s="135">
        <v>50</v>
      </c>
      <c r="F11" s="136"/>
      <c r="G11" s="136">
        <f t="shared" si="1"/>
        <v>0</v>
      </c>
      <c r="H11" s="136">
        <f t="shared" si="2"/>
        <v>0</v>
      </c>
      <c r="I11" s="135" t="s">
        <v>153</v>
      </c>
    </row>
    <row r="12" spans="1:9" x14ac:dyDescent="0.25">
      <c r="A12" s="135">
        <v>11</v>
      </c>
      <c r="B12" s="135" t="s">
        <v>243</v>
      </c>
      <c r="C12" s="135" t="s">
        <v>251</v>
      </c>
      <c r="D12" s="135">
        <f t="shared" si="0"/>
        <v>1.25</v>
      </c>
      <c r="E12" s="135">
        <v>15</v>
      </c>
      <c r="F12" s="136"/>
      <c r="G12" s="136">
        <f t="shared" si="1"/>
        <v>0</v>
      </c>
      <c r="H12" s="136">
        <f t="shared" si="2"/>
        <v>0</v>
      </c>
      <c r="I12" s="135" t="s">
        <v>153</v>
      </c>
    </row>
    <row r="13" spans="1:9" x14ac:dyDescent="0.25">
      <c r="A13" s="135">
        <v>12</v>
      </c>
      <c r="B13" s="135" t="s">
        <v>244</v>
      </c>
      <c r="C13" s="135" t="s">
        <v>251</v>
      </c>
      <c r="D13" s="135">
        <f t="shared" si="0"/>
        <v>4.166666666666667</v>
      </c>
      <c r="E13" s="135">
        <v>50</v>
      </c>
      <c r="F13" s="136"/>
      <c r="G13" s="136">
        <f t="shared" si="1"/>
        <v>0</v>
      </c>
      <c r="H13" s="136">
        <f t="shared" si="2"/>
        <v>0</v>
      </c>
      <c r="I13" s="135" t="s">
        <v>153</v>
      </c>
    </row>
    <row r="14" spans="1:9" x14ac:dyDescent="0.25">
      <c r="A14" s="135">
        <v>13</v>
      </c>
      <c r="B14" s="135" t="s">
        <v>245</v>
      </c>
      <c r="C14" s="135" t="s">
        <v>251</v>
      </c>
      <c r="D14" s="135">
        <f t="shared" si="0"/>
        <v>4.166666666666667</v>
      </c>
      <c r="E14" s="135">
        <v>50</v>
      </c>
      <c r="F14" s="136"/>
      <c r="G14" s="136">
        <f t="shared" si="1"/>
        <v>0</v>
      </c>
      <c r="H14" s="136">
        <f t="shared" si="2"/>
        <v>0</v>
      </c>
      <c r="I14" s="135" t="s">
        <v>153</v>
      </c>
    </row>
    <row r="15" spans="1:9" x14ac:dyDescent="0.25">
      <c r="A15" s="135">
        <v>14</v>
      </c>
      <c r="B15" s="135" t="s">
        <v>246</v>
      </c>
      <c r="C15" s="135" t="s">
        <v>251</v>
      </c>
      <c r="D15" s="135">
        <f t="shared" si="0"/>
        <v>2.9166666666666665</v>
      </c>
      <c r="E15" s="135">
        <v>35</v>
      </c>
      <c r="F15" s="136"/>
      <c r="G15" s="136">
        <f t="shared" si="1"/>
        <v>0</v>
      </c>
      <c r="H15" s="136">
        <f t="shared" si="2"/>
        <v>0</v>
      </c>
      <c r="I15" s="135" t="s">
        <v>153</v>
      </c>
    </row>
    <row r="16" spans="1:9" x14ac:dyDescent="0.25">
      <c r="A16" s="135">
        <v>15</v>
      </c>
      <c r="B16" s="135" t="s">
        <v>247</v>
      </c>
      <c r="C16" s="135" t="s">
        <v>251</v>
      </c>
      <c r="D16" s="135">
        <f t="shared" si="0"/>
        <v>0.33333333333333331</v>
      </c>
      <c r="E16" s="135">
        <v>4</v>
      </c>
      <c r="F16" s="136"/>
      <c r="G16" s="136">
        <f t="shared" si="1"/>
        <v>0</v>
      </c>
      <c r="H16" s="136">
        <f t="shared" si="2"/>
        <v>0</v>
      </c>
      <c r="I16" s="135" t="s">
        <v>153</v>
      </c>
    </row>
    <row r="17" spans="1:9" x14ac:dyDescent="0.25">
      <c r="A17" s="135">
        <v>16</v>
      </c>
      <c r="B17" s="135" t="s">
        <v>248</v>
      </c>
      <c r="C17" s="135" t="s">
        <v>251</v>
      </c>
      <c r="D17" s="135">
        <f t="shared" si="0"/>
        <v>8.3333333333333339</v>
      </c>
      <c r="E17" s="135">
        <v>100</v>
      </c>
      <c r="F17" s="136"/>
      <c r="G17" s="136">
        <f t="shared" si="1"/>
        <v>0</v>
      </c>
      <c r="H17" s="136">
        <f t="shared" si="2"/>
        <v>0</v>
      </c>
      <c r="I17" s="135" t="s">
        <v>153</v>
      </c>
    </row>
    <row r="18" spans="1:9" x14ac:dyDescent="0.25">
      <c r="A18" s="135">
        <v>17</v>
      </c>
      <c r="B18" s="135" t="s">
        <v>249</v>
      </c>
      <c r="C18" s="135" t="s">
        <v>251</v>
      </c>
      <c r="D18" s="135">
        <f t="shared" si="0"/>
        <v>2.5</v>
      </c>
      <c r="E18" s="135">
        <v>30</v>
      </c>
      <c r="F18" s="136"/>
      <c r="G18" s="136">
        <f t="shared" si="1"/>
        <v>0</v>
      </c>
      <c r="H18" s="136">
        <f t="shared" si="2"/>
        <v>0</v>
      </c>
      <c r="I18" s="135" t="s">
        <v>153</v>
      </c>
    </row>
    <row r="19" spans="1:9" x14ac:dyDescent="0.25">
      <c r="A19" s="135">
        <v>18</v>
      </c>
      <c r="B19" s="135" t="s">
        <v>250</v>
      </c>
      <c r="C19" s="135" t="s">
        <v>251</v>
      </c>
      <c r="D19" s="135">
        <f t="shared" si="0"/>
        <v>0.83333333333333337</v>
      </c>
      <c r="E19" s="135">
        <v>10</v>
      </c>
      <c r="F19" s="136"/>
      <c r="G19" s="136">
        <f t="shared" si="1"/>
        <v>0</v>
      </c>
      <c r="H19" s="136">
        <f t="shared" si="2"/>
        <v>0</v>
      </c>
      <c r="I19" s="135" t="s">
        <v>153</v>
      </c>
    </row>
    <row r="20" spans="1:9" x14ac:dyDescent="0.25">
      <c r="A20" s="135"/>
      <c r="B20" s="135"/>
      <c r="C20" s="135"/>
      <c r="D20" s="135"/>
      <c r="E20" s="135"/>
      <c r="F20" s="135"/>
      <c r="G20" s="135"/>
      <c r="H20" s="135"/>
      <c r="I20" s="135"/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topLeftCell="A22" workbookViewId="0">
      <selection activeCell="D43" sqref="D43"/>
    </sheetView>
  </sheetViews>
  <sheetFormatPr defaultRowHeight="15.75" x14ac:dyDescent="0.25"/>
  <cols>
    <col min="1" max="1" width="5.42578125" bestFit="1" customWidth="1"/>
    <col min="2" max="2" width="41" customWidth="1"/>
    <col min="3" max="4" width="10.5703125" customWidth="1"/>
    <col min="5" max="5" width="11.85546875" bestFit="1" customWidth="1"/>
    <col min="6" max="6" width="15.7109375" bestFit="1" customWidth="1"/>
    <col min="7" max="7" width="11.85546875" bestFit="1" customWidth="1"/>
    <col min="8" max="8" width="13.7109375" bestFit="1" customWidth="1"/>
    <col min="9" max="9" width="36.28515625" style="1" bestFit="1" customWidth="1"/>
  </cols>
  <sheetData>
    <row r="1" spans="1:9" ht="47.25" x14ac:dyDescent="0.25">
      <c r="A1" s="30" t="s">
        <v>91</v>
      </c>
      <c r="B1" s="30" t="s">
        <v>92</v>
      </c>
      <c r="C1" s="97" t="s">
        <v>196</v>
      </c>
      <c r="D1" s="98" t="s">
        <v>197</v>
      </c>
      <c r="E1" s="30" t="s">
        <v>93</v>
      </c>
      <c r="F1" s="31" t="s">
        <v>94</v>
      </c>
      <c r="G1" s="30" t="s">
        <v>95</v>
      </c>
      <c r="H1" s="30" t="s">
        <v>96</v>
      </c>
      <c r="I1" s="30" t="s">
        <v>156</v>
      </c>
    </row>
    <row r="2" spans="1:9" x14ac:dyDescent="0.25">
      <c r="A2" s="25">
        <v>1</v>
      </c>
      <c r="B2" s="25" t="s">
        <v>252</v>
      </c>
      <c r="C2" s="25" t="s">
        <v>251</v>
      </c>
      <c r="D2" s="25">
        <v>5</v>
      </c>
      <c r="E2" s="25">
        <f>D2*12</f>
        <v>60</v>
      </c>
      <c r="F2" s="26"/>
      <c r="G2" s="27">
        <f>F2*E2</f>
        <v>0</v>
      </c>
      <c r="H2" s="27">
        <f>F2*D2</f>
        <v>0</v>
      </c>
      <c r="I2" s="25"/>
    </row>
    <row r="3" spans="1:9" x14ac:dyDescent="0.25">
      <c r="A3" s="25">
        <v>2</v>
      </c>
      <c r="B3" s="25" t="s">
        <v>253</v>
      </c>
      <c r="C3" s="25" t="s">
        <v>251</v>
      </c>
      <c r="D3" s="25">
        <v>15</v>
      </c>
      <c r="E3" s="25">
        <f t="shared" ref="E3:E40" si="0">D3*12</f>
        <v>180</v>
      </c>
      <c r="F3" s="26"/>
      <c r="G3" s="27">
        <f t="shared" ref="G3:G10" si="1">F3*E3</f>
        <v>0</v>
      </c>
      <c r="H3" s="27">
        <f t="shared" ref="H3:H10" si="2">F3*D3</f>
        <v>0</v>
      </c>
      <c r="I3" s="25"/>
    </row>
    <row r="4" spans="1:9" x14ac:dyDescent="0.25">
      <c r="A4" s="25">
        <v>3</v>
      </c>
      <c r="B4" s="25" t="s">
        <v>254</v>
      </c>
      <c r="C4" s="25" t="s">
        <v>251</v>
      </c>
      <c r="D4" s="25">
        <v>6</v>
      </c>
      <c r="E4" s="25">
        <f t="shared" si="0"/>
        <v>72</v>
      </c>
      <c r="F4" s="26"/>
      <c r="G4" s="27">
        <f t="shared" si="1"/>
        <v>0</v>
      </c>
      <c r="H4" s="27">
        <f t="shared" si="2"/>
        <v>0</v>
      </c>
      <c r="I4" s="25"/>
    </row>
    <row r="5" spans="1:9" x14ac:dyDescent="0.25">
      <c r="A5" s="25">
        <v>4</v>
      </c>
      <c r="B5" s="25" t="s">
        <v>255</v>
      </c>
      <c r="C5" s="25" t="s">
        <v>251</v>
      </c>
      <c r="D5" s="25">
        <v>2</v>
      </c>
      <c r="E5" s="25">
        <f t="shared" si="0"/>
        <v>24</v>
      </c>
      <c r="F5" s="26"/>
      <c r="G5" s="27">
        <f t="shared" si="1"/>
        <v>0</v>
      </c>
      <c r="H5" s="27">
        <f t="shared" si="2"/>
        <v>0</v>
      </c>
      <c r="I5" s="25"/>
    </row>
    <row r="6" spans="1:9" x14ac:dyDescent="0.25">
      <c r="A6" s="25">
        <v>5</v>
      </c>
      <c r="B6" s="25" t="s">
        <v>256</v>
      </c>
      <c r="C6" s="25" t="s">
        <v>251</v>
      </c>
      <c r="D6" s="25">
        <v>3</v>
      </c>
      <c r="E6" s="25">
        <f t="shared" si="0"/>
        <v>36</v>
      </c>
      <c r="F6" s="26"/>
      <c r="G6" s="27">
        <f t="shared" si="1"/>
        <v>0</v>
      </c>
      <c r="H6" s="27">
        <f t="shared" si="2"/>
        <v>0</v>
      </c>
      <c r="I6" s="25"/>
    </row>
    <row r="7" spans="1:9" x14ac:dyDescent="0.25">
      <c r="A7" s="25">
        <v>6</v>
      </c>
      <c r="B7" s="25" t="s">
        <v>257</v>
      </c>
      <c r="C7" s="25" t="s">
        <v>251</v>
      </c>
      <c r="D7" s="25">
        <v>5</v>
      </c>
      <c r="E7" s="25">
        <f t="shared" si="0"/>
        <v>60</v>
      </c>
      <c r="F7" s="26"/>
      <c r="G7" s="27">
        <f t="shared" si="1"/>
        <v>0</v>
      </c>
      <c r="H7" s="27">
        <f t="shared" si="2"/>
        <v>0</v>
      </c>
      <c r="I7" s="25"/>
    </row>
    <row r="8" spans="1:9" x14ac:dyDescent="0.25">
      <c r="A8" s="25">
        <v>7</v>
      </c>
      <c r="B8" s="25" t="s">
        <v>258</v>
      </c>
      <c r="C8" s="25" t="s">
        <v>251</v>
      </c>
      <c r="D8" s="25">
        <v>1</v>
      </c>
      <c r="E8" s="25">
        <f t="shared" si="0"/>
        <v>12</v>
      </c>
      <c r="F8" s="26"/>
      <c r="G8" s="27">
        <f t="shared" si="1"/>
        <v>0</v>
      </c>
      <c r="H8" s="27">
        <f t="shared" si="2"/>
        <v>0</v>
      </c>
      <c r="I8" s="25"/>
    </row>
    <row r="9" spans="1:9" x14ac:dyDescent="0.25">
      <c r="A9" s="25">
        <v>8</v>
      </c>
      <c r="B9" s="25" t="s">
        <v>259</v>
      </c>
      <c r="C9" s="25" t="s">
        <v>251</v>
      </c>
      <c r="D9" s="25">
        <v>10</v>
      </c>
      <c r="E9" s="25">
        <f t="shared" si="0"/>
        <v>120</v>
      </c>
      <c r="F9" s="26"/>
      <c r="G9" s="27">
        <f t="shared" si="1"/>
        <v>0</v>
      </c>
      <c r="H9" s="27">
        <f t="shared" si="2"/>
        <v>0</v>
      </c>
      <c r="I9" s="25"/>
    </row>
    <row r="10" spans="1:9" x14ac:dyDescent="0.25">
      <c r="A10" s="25">
        <v>9</v>
      </c>
      <c r="B10" s="25" t="s">
        <v>260</v>
      </c>
      <c r="C10" s="25" t="s">
        <v>291</v>
      </c>
      <c r="D10" s="25">
        <v>2</v>
      </c>
      <c r="E10" s="25">
        <f t="shared" si="0"/>
        <v>24</v>
      </c>
      <c r="F10" s="26"/>
      <c r="G10" s="27">
        <f t="shared" si="1"/>
        <v>0</v>
      </c>
      <c r="H10" s="27">
        <f t="shared" si="2"/>
        <v>0</v>
      </c>
      <c r="I10" s="25"/>
    </row>
    <row r="11" spans="1:9" x14ac:dyDescent="0.25">
      <c r="A11" s="25">
        <v>10</v>
      </c>
      <c r="B11" s="25" t="s">
        <v>261</v>
      </c>
      <c r="C11" s="25" t="s">
        <v>251</v>
      </c>
      <c r="D11" s="25">
        <v>1</v>
      </c>
      <c r="E11" s="25">
        <f t="shared" si="0"/>
        <v>12</v>
      </c>
      <c r="F11" s="26"/>
      <c r="G11" s="27"/>
      <c r="H11" s="27"/>
      <c r="I11" s="25"/>
    </row>
    <row r="12" spans="1:9" x14ac:dyDescent="0.25">
      <c r="A12" s="25">
        <v>11</v>
      </c>
      <c r="B12" s="25" t="s">
        <v>262</v>
      </c>
      <c r="C12" s="25" t="s">
        <v>251</v>
      </c>
      <c r="D12" s="25">
        <v>1</v>
      </c>
      <c r="E12" s="25">
        <f t="shared" si="0"/>
        <v>12</v>
      </c>
      <c r="F12" s="26"/>
      <c r="G12" s="27"/>
      <c r="H12" s="27"/>
      <c r="I12" s="25"/>
    </row>
    <row r="13" spans="1:9" x14ac:dyDescent="0.25">
      <c r="A13" s="25">
        <v>12</v>
      </c>
      <c r="B13" s="25" t="s">
        <v>263</v>
      </c>
      <c r="C13" s="25" t="s">
        <v>251</v>
      </c>
      <c r="D13" s="25">
        <v>1</v>
      </c>
      <c r="E13" s="25">
        <f t="shared" si="0"/>
        <v>12</v>
      </c>
      <c r="F13" s="26"/>
      <c r="G13" s="27"/>
      <c r="H13" s="27"/>
      <c r="I13" s="25"/>
    </row>
    <row r="14" spans="1:9" x14ac:dyDescent="0.25">
      <c r="A14" s="25">
        <v>13</v>
      </c>
      <c r="B14" s="25" t="s">
        <v>264</v>
      </c>
      <c r="C14" s="25" t="s">
        <v>251</v>
      </c>
      <c r="D14" s="25">
        <v>1</v>
      </c>
      <c r="E14" s="25">
        <f t="shared" si="0"/>
        <v>12</v>
      </c>
      <c r="F14" s="26"/>
      <c r="G14" s="27"/>
      <c r="H14" s="27"/>
      <c r="I14" s="25"/>
    </row>
    <row r="15" spans="1:9" x14ac:dyDescent="0.25">
      <c r="A15" s="25">
        <v>14</v>
      </c>
      <c r="B15" s="25" t="s">
        <v>265</v>
      </c>
      <c r="C15" s="25" t="s">
        <v>251</v>
      </c>
      <c r="D15" s="25">
        <v>10</v>
      </c>
      <c r="E15" s="25">
        <f t="shared" si="0"/>
        <v>120</v>
      </c>
      <c r="F15" s="26"/>
      <c r="G15" s="27"/>
      <c r="H15" s="27"/>
      <c r="I15" s="25"/>
    </row>
    <row r="16" spans="1:9" x14ac:dyDescent="0.25">
      <c r="A16" s="25">
        <v>15</v>
      </c>
      <c r="B16" s="25" t="s">
        <v>266</v>
      </c>
      <c r="C16" s="25" t="s">
        <v>251</v>
      </c>
      <c r="D16" s="25">
        <v>3</v>
      </c>
      <c r="E16" s="25">
        <f t="shared" si="0"/>
        <v>36</v>
      </c>
      <c r="F16" s="26"/>
      <c r="G16" s="27"/>
      <c r="H16" s="27"/>
      <c r="I16" s="25"/>
    </row>
    <row r="17" spans="1:9" x14ac:dyDescent="0.25">
      <c r="A17" s="25">
        <v>16</v>
      </c>
      <c r="B17" s="25" t="s">
        <v>267</v>
      </c>
      <c r="C17" s="25" t="s">
        <v>251</v>
      </c>
      <c r="D17" s="25">
        <v>8</v>
      </c>
      <c r="E17" s="25">
        <f t="shared" si="0"/>
        <v>96</v>
      </c>
      <c r="F17" s="26"/>
      <c r="G17" s="27"/>
      <c r="H17" s="27"/>
      <c r="I17" s="25"/>
    </row>
    <row r="18" spans="1:9" x14ac:dyDescent="0.25">
      <c r="A18" s="25">
        <v>17</v>
      </c>
      <c r="B18" s="25" t="s">
        <v>268</v>
      </c>
      <c r="C18" s="25" t="s">
        <v>251</v>
      </c>
      <c r="D18" s="25">
        <v>1</v>
      </c>
      <c r="E18" s="25">
        <f t="shared" si="0"/>
        <v>12</v>
      </c>
      <c r="F18" s="26"/>
      <c r="G18" s="27"/>
      <c r="H18" s="27"/>
      <c r="I18" s="25"/>
    </row>
    <row r="19" spans="1:9" x14ac:dyDescent="0.25">
      <c r="A19" s="25">
        <v>18</v>
      </c>
      <c r="B19" s="25" t="s">
        <v>269</v>
      </c>
      <c r="C19" s="25" t="s">
        <v>292</v>
      </c>
      <c r="D19" s="25">
        <v>2</v>
      </c>
      <c r="E19" s="25">
        <f t="shared" si="0"/>
        <v>24</v>
      </c>
      <c r="F19" s="26"/>
      <c r="G19" s="27"/>
      <c r="H19" s="27"/>
      <c r="I19" s="25"/>
    </row>
    <row r="20" spans="1:9" x14ac:dyDescent="0.25">
      <c r="A20" s="25">
        <v>19</v>
      </c>
      <c r="B20" s="25" t="s">
        <v>270</v>
      </c>
      <c r="C20" s="25" t="s">
        <v>251</v>
      </c>
      <c r="D20" s="25">
        <v>1</v>
      </c>
      <c r="E20" s="25">
        <f t="shared" si="0"/>
        <v>12</v>
      </c>
      <c r="F20" s="26"/>
      <c r="G20" s="27"/>
      <c r="H20" s="27"/>
      <c r="I20" s="25"/>
    </row>
    <row r="21" spans="1:9" x14ac:dyDescent="0.25">
      <c r="A21" s="25">
        <v>20</v>
      </c>
      <c r="B21" s="25" t="s">
        <v>271</v>
      </c>
      <c r="C21" s="25" t="s">
        <v>251</v>
      </c>
      <c r="D21" s="25">
        <v>3</v>
      </c>
      <c r="E21" s="25">
        <f t="shared" si="0"/>
        <v>36</v>
      </c>
      <c r="F21" s="26"/>
      <c r="G21" s="27"/>
      <c r="H21" s="27"/>
      <c r="I21" s="25"/>
    </row>
    <row r="22" spans="1:9" x14ac:dyDescent="0.25">
      <c r="A22" s="25">
        <v>21</v>
      </c>
      <c r="B22" s="25" t="s">
        <v>272</v>
      </c>
      <c r="C22" s="25" t="s">
        <v>251</v>
      </c>
      <c r="D22" s="25">
        <v>5</v>
      </c>
      <c r="E22" s="25">
        <f t="shared" si="0"/>
        <v>60</v>
      </c>
      <c r="F22" s="26"/>
      <c r="G22" s="27"/>
      <c r="H22" s="27"/>
      <c r="I22" s="25"/>
    </row>
    <row r="23" spans="1:9" x14ac:dyDescent="0.25">
      <c r="A23" s="25">
        <v>22</v>
      </c>
      <c r="B23" s="25" t="s">
        <v>273</v>
      </c>
      <c r="C23" s="25" t="s">
        <v>251</v>
      </c>
      <c r="D23" s="25">
        <v>2</v>
      </c>
      <c r="E23" s="25">
        <f t="shared" si="0"/>
        <v>24</v>
      </c>
      <c r="F23" s="26"/>
      <c r="G23" s="27"/>
      <c r="H23" s="27"/>
      <c r="I23" s="25"/>
    </row>
    <row r="24" spans="1:9" x14ac:dyDescent="0.25">
      <c r="A24" s="25">
        <v>23</v>
      </c>
      <c r="B24" s="25" t="s">
        <v>274</v>
      </c>
      <c r="C24" s="25" t="s">
        <v>251</v>
      </c>
      <c r="D24" s="25">
        <v>2</v>
      </c>
      <c r="E24" s="25">
        <f t="shared" si="0"/>
        <v>24</v>
      </c>
      <c r="F24" s="26"/>
      <c r="G24" s="27"/>
      <c r="H24" s="27"/>
      <c r="I24" s="25"/>
    </row>
    <row r="25" spans="1:9" x14ac:dyDescent="0.25">
      <c r="A25" s="25">
        <v>24</v>
      </c>
      <c r="B25" s="25" t="s">
        <v>275</v>
      </c>
      <c r="C25" s="25" t="s">
        <v>251</v>
      </c>
      <c r="D25" s="25">
        <v>5</v>
      </c>
      <c r="E25" s="25">
        <f t="shared" si="0"/>
        <v>60</v>
      </c>
      <c r="F25" s="26"/>
      <c r="G25" s="27"/>
      <c r="H25" s="27"/>
      <c r="I25" s="25"/>
    </row>
    <row r="26" spans="1:9" x14ac:dyDescent="0.25">
      <c r="A26" s="25">
        <v>25</v>
      </c>
      <c r="B26" s="25" t="s">
        <v>276</v>
      </c>
      <c r="C26" s="25" t="s">
        <v>251</v>
      </c>
      <c r="D26" s="25">
        <v>5</v>
      </c>
      <c r="E26" s="25">
        <f t="shared" si="0"/>
        <v>60</v>
      </c>
      <c r="F26" s="26"/>
      <c r="G26" s="27"/>
      <c r="H26" s="27"/>
      <c r="I26" s="25"/>
    </row>
    <row r="27" spans="1:9" x14ac:dyDescent="0.25">
      <c r="A27" s="25">
        <v>26</v>
      </c>
      <c r="B27" s="25" t="s">
        <v>277</v>
      </c>
      <c r="C27" s="25" t="s">
        <v>293</v>
      </c>
      <c r="D27" s="25">
        <v>10</v>
      </c>
      <c r="E27" s="25">
        <f t="shared" si="0"/>
        <v>120</v>
      </c>
      <c r="F27" s="26"/>
      <c r="G27" s="27"/>
      <c r="H27" s="27"/>
      <c r="I27" s="25"/>
    </row>
    <row r="28" spans="1:9" x14ac:dyDescent="0.25">
      <c r="A28" s="25">
        <v>27</v>
      </c>
      <c r="B28" s="25" t="s">
        <v>278</v>
      </c>
      <c r="C28" s="25" t="s">
        <v>293</v>
      </c>
      <c r="D28" s="25">
        <v>10</v>
      </c>
      <c r="E28" s="25">
        <f t="shared" si="0"/>
        <v>120</v>
      </c>
      <c r="F28" s="26"/>
      <c r="G28" s="27"/>
      <c r="H28" s="27"/>
      <c r="I28" s="25"/>
    </row>
    <row r="29" spans="1:9" x14ac:dyDescent="0.25">
      <c r="A29" s="25">
        <v>28</v>
      </c>
      <c r="B29" s="25" t="s">
        <v>279</v>
      </c>
      <c r="C29" s="25" t="s">
        <v>251</v>
      </c>
      <c r="D29" s="25">
        <v>10</v>
      </c>
      <c r="E29" s="25">
        <f t="shared" si="0"/>
        <v>120</v>
      </c>
      <c r="F29" s="26"/>
      <c r="G29" s="27"/>
      <c r="H29" s="27"/>
      <c r="I29" s="25"/>
    </row>
    <row r="30" spans="1:9" x14ac:dyDescent="0.25">
      <c r="A30" s="25">
        <v>29</v>
      </c>
      <c r="B30" s="25" t="s">
        <v>280</v>
      </c>
      <c r="C30" s="25" t="s">
        <v>251</v>
      </c>
      <c r="D30" s="25">
        <v>1</v>
      </c>
      <c r="E30" s="25">
        <f t="shared" si="0"/>
        <v>12</v>
      </c>
      <c r="F30" s="26"/>
      <c r="G30" s="27"/>
      <c r="H30" s="27"/>
      <c r="I30" s="25"/>
    </row>
    <row r="31" spans="1:9" x14ac:dyDescent="0.25">
      <c r="A31" s="25">
        <v>30</v>
      </c>
      <c r="B31" s="25" t="s">
        <v>281</v>
      </c>
      <c r="C31" s="25" t="s">
        <v>251</v>
      </c>
      <c r="D31" s="25">
        <v>1</v>
      </c>
      <c r="E31" s="25">
        <f t="shared" si="0"/>
        <v>12</v>
      </c>
      <c r="F31" s="26"/>
      <c r="G31" s="27"/>
      <c r="H31" s="27"/>
      <c r="I31" s="25"/>
    </row>
    <row r="32" spans="1:9" x14ac:dyDescent="0.25">
      <c r="A32" s="25">
        <v>31</v>
      </c>
      <c r="B32" s="25" t="s">
        <v>282</v>
      </c>
      <c r="C32" s="25" t="s">
        <v>251</v>
      </c>
      <c r="D32" s="25">
        <v>1</v>
      </c>
      <c r="E32" s="25">
        <f t="shared" si="0"/>
        <v>12</v>
      </c>
      <c r="F32" s="26"/>
      <c r="G32" s="27"/>
      <c r="H32" s="27"/>
      <c r="I32" s="25"/>
    </row>
    <row r="33" spans="1:9" s="140" customFormat="1" x14ac:dyDescent="0.25">
      <c r="A33" s="137">
        <v>32</v>
      </c>
      <c r="B33" s="137" t="s">
        <v>283</v>
      </c>
      <c r="C33" s="137"/>
      <c r="D33" s="137"/>
      <c r="E33" s="137">
        <f t="shared" si="0"/>
        <v>0</v>
      </c>
      <c r="F33" s="138"/>
      <c r="G33" s="139"/>
      <c r="H33" s="139"/>
      <c r="I33" s="137"/>
    </row>
    <row r="34" spans="1:9" x14ac:dyDescent="0.25">
      <c r="A34" s="25">
        <v>33</v>
      </c>
      <c r="B34" s="25" t="s">
        <v>284</v>
      </c>
      <c r="C34" s="25" t="s">
        <v>251</v>
      </c>
      <c r="D34" s="25">
        <v>2</v>
      </c>
      <c r="E34" s="25">
        <f t="shared" si="0"/>
        <v>24</v>
      </c>
      <c r="F34" s="26"/>
      <c r="G34" s="27"/>
      <c r="H34" s="27"/>
      <c r="I34" s="25"/>
    </row>
    <row r="35" spans="1:9" x14ac:dyDescent="0.25">
      <c r="A35" s="25">
        <v>34</v>
      </c>
      <c r="B35" s="25" t="s">
        <v>285</v>
      </c>
      <c r="C35" s="25" t="s">
        <v>293</v>
      </c>
      <c r="D35" s="25">
        <v>1</v>
      </c>
      <c r="E35" s="25">
        <f t="shared" si="0"/>
        <v>12</v>
      </c>
      <c r="F35" s="26"/>
      <c r="G35" s="27"/>
      <c r="H35" s="27"/>
      <c r="I35" s="25"/>
    </row>
    <row r="36" spans="1:9" x14ac:dyDescent="0.25">
      <c r="A36" s="25">
        <v>35</v>
      </c>
      <c r="B36" s="25" t="s">
        <v>286</v>
      </c>
      <c r="C36" s="25" t="s">
        <v>293</v>
      </c>
      <c r="D36" s="25">
        <v>1</v>
      </c>
      <c r="E36" s="25">
        <f t="shared" si="0"/>
        <v>12</v>
      </c>
      <c r="F36" s="26"/>
      <c r="G36" s="27"/>
      <c r="H36" s="27"/>
      <c r="I36" s="25"/>
    </row>
    <row r="37" spans="1:9" x14ac:dyDescent="0.25">
      <c r="A37" s="25">
        <v>36</v>
      </c>
      <c r="B37" s="25" t="s">
        <v>287</v>
      </c>
      <c r="C37" s="25" t="s">
        <v>293</v>
      </c>
      <c r="D37" s="25">
        <v>1</v>
      </c>
      <c r="E37" s="25">
        <f t="shared" si="0"/>
        <v>12</v>
      </c>
      <c r="F37" s="26"/>
      <c r="G37" s="27"/>
      <c r="H37" s="27"/>
      <c r="I37" s="25"/>
    </row>
    <row r="38" spans="1:9" x14ac:dyDescent="0.25">
      <c r="A38" s="25">
        <v>37</v>
      </c>
      <c r="B38" s="25" t="s">
        <v>288</v>
      </c>
      <c r="C38" s="25" t="s">
        <v>293</v>
      </c>
      <c r="D38" s="25">
        <v>1</v>
      </c>
      <c r="E38" s="25">
        <f t="shared" si="0"/>
        <v>12</v>
      </c>
      <c r="F38" s="26"/>
      <c r="G38" s="27"/>
      <c r="H38" s="27"/>
      <c r="I38" s="25"/>
    </row>
    <row r="39" spans="1:9" x14ac:dyDescent="0.25">
      <c r="A39" s="25">
        <v>38</v>
      </c>
      <c r="B39" s="25" t="s">
        <v>289</v>
      </c>
      <c r="C39" s="25" t="s">
        <v>293</v>
      </c>
      <c r="D39" s="25">
        <v>1</v>
      </c>
      <c r="E39" s="25">
        <f t="shared" si="0"/>
        <v>12</v>
      </c>
      <c r="F39" s="26"/>
      <c r="G39" s="27"/>
      <c r="H39" s="27"/>
      <c r="I39" s="25"/>
    </row>
    <row r="40" spans="1:9" s="140" customFormat="1" x14ac:dyDescent="0.25">
      <c r="A40" s="137">
        <v>39</v>
      </c>
      <c r="B40" s="137" t="s">
        <v>290</v>
      </c>
      <c r="C40" s="137"/>
      <c r="D40" s="137"/>
      <c r="E40" s="137">
        <f t="shared" si="0"/>
        <v>0</v>
      </c>
      <c r="F40" s="138"/>
      <c r="G40" s="139"/>
      <c r="H40" s="139"/>
      <c r="I40" s="137"/>
    </row>
    <row r="41" spans="1:9" x14ac:dyDescent="0.25">
      <c r="A41" s="25"/>
      <c r="B41" s="25"/>
      <c r="C41" s="25"/>
      <c r="D41" s="25"/>
      <c r="E41" s="25"/>
      <c r="F41" s="26"/>
      <c r="G41" s="27"/>
      <c r="H41" s="27"/>
      <c r="I41" s="25"/>
    </row>
    <row r="42" spans="1:9" x14ac:dyDescent="0.25">
      <c r="A42" s="25"/>
      <c r="B42" s="25"/>
      <c r="C42" s="25"/>
      <c r="D42" s="25"/>
      <c r="E42" s="25"/>
      <c r="F42" s="26"/>
      <c r="G42" s="27"/>
      <c r="H42" s="27"/>
      <c r="I42" s="25"/>
    </row>
    <row r="43" spans="1:9" x14ac:dyDescent="0.25">
      <c r="A43" s="25"/>
      <c r="B43" s="25"/>
      <c r="C43" s="25"/>
      <c r="D43" s="25"/>
      <c r="E43" s="25"/>
      <c r="F43" s="26"/>
      <c r="G43" s="27"/>
      <c r="H43" s="27"/>
      <c r="I43" s="25"/>
    </row>
    <row r="44" spans="1:9" x14ac:dyDescent="0.25">
      <c r="A44" s="25"/>
      <c r="B44" s="25"/>
      <c r="C44" s="25"/>
      <c r="D44" s="25"/>
      <c r="E44" s="25"/>
      <c r="F44" s="26"/>
      <c r="G44" s="27"/>
      <c r="H44" s="27"/>
      <c r="I44" s="25"/>
    </row>
    <row r="45" spans="1:9" x14ac:dyDescent="0.25">
      <c r="A45" s="25"/>
      <c r="B45" s="25"/>
      <c r="C45" s="25"/>
      <c r="D45" s="25"/>
      <c r="E45" s="25"/>
      <c r="F45" s="26"/>
      <c r="G45" s="27"/>
      <c r="H45" s="27"/>
      <c r="I45" s="25"/>
    </row>
    <row r="46" spans="1:9" x14ac:dyDescent="0.25">
      <c r="A46" s="25"/>
      <c r="B46" s="25"/>
      <c r="C46" s="25"/>
      <c r="D46" s="25"/>
      <c r="E46" s="25"/>
      <c r="F46" s="26"/>
      <c r="G46" s="27"/>
      <c r="H46" s="27"/>
      <c r="I46" s="25"/>
    </row>
    <row r="47" spans="1:9" x14ac:dyDescent="0.25">
      <c r="A47" s="25"/>
      <c r="B47" s="25"/>
      <c r="C47" s="25"/>
      <c r="D47" s="25"/>
      <c r="E47" s="25"/>
      <c r="F47" s="26"/>
      <c r="G47" s="27"/>
      <c r="H47" s="27"/>
      <c r="I47" s="25"/>
    </row>
    <row r="48" spans="1:9" x14ac:dyDescent="0.25">
      <c r="A48" s="25"/>
      <c r="B48" s="25"/>
      <c r="C48" s="25"/>
      <c r="D48" s="25"/>
      <c r="E48" s="25"/>
      <c r="F48" s="26"/>
      <c r="G48" s="27"/>
      <c r="H48" s="27"/>
      <c r="I48" s="25"/>
    </row>
    <row r="49" spans="1:9" x14ac:dyDescent="0.25">
      <c r="A49" s="25"/>
      <c r="B49" s="25"/>
      <c r="C49" s="25"/>
      <c r="D49" s="25"/>
      <c r="E49" s="25"/>
      <c r="F49" s="26"/>
      <c r="G49" s="27"/>
      <c r="H49" s="27"/>
      <c r="I49" s="25"/>
    </row>
    <row r="50" spans="1:9" x14ac:dyDescent="0.25">
      <c r="A50" s="25"/>
      <c r="B50" s="25"/>
      <c r="C50" s="25"/>
      <c r="D50" s="25"/>
      <c r="E50" s="25"/>
      <c r="F50" s="26"/>
      <c r="G50" s="27"/>
      <c r="H50" s="27"/>
      <c r="I50" s="25"/>
    </row>
    <row r="51" spans="1:9" x14ac:dyDescent="0.25">
      <c r="A51" s="25"/>
      <c r="B51" s="25"/>
      <c r="C51" s="25"/>
      <c r="D51" s="25"/>
      <c r="E51" s="25"/>
      <c r="F51" s="26"/>
      <c r="G51" s="27"/>
      <c r="H51" s="27"/>
      <c r="I51" s="25"/>
    </row>
    <row r="52" spans="1:9" x14ac:dyDescent="0.25">
      <c r="A52" s="25"/>
      <c r="B52" s="25"/>
      <c r="C52" s="25"/>
      <c r="D52" s="25"/>
      <c r="E52" s="25"/>
      <c r="F52" s="26"/>
      <c r="G52" s="27"/>
      <c r="H52" s="27"/>
      <c r="I52" s="25"/>
    </row>
    <row r="53" spans="1:9" x14ac:dyDescent="0.25">
      <c r="A53" s="25"/>
      <c r="B53" s="25"/>
      <c r="C53" s="25"/>
      <c r="D53" s="25"/>
      <c r="E53" s="25"/>
      <c r="F53" s="26"/>
      <c r="G53" s="27"/>
      <c r="H53" s="27"/>
      <c r="I53" s="25"/>
    </row>
    <row r="54" spans="1:9" x14ac:dyDescent="0.25">
      <c r="A54" s="25"/>
      <c r="B54" s="25"/>
      <c r="C54" s="25"/>
      <c r="D54" s="25"/>
      <c r="E54" s="25"/>
      <c r="F54" s="26"/>
      <c r="G54" s="27"/>
      <c r="H54" s="27"/>
      <c r="I54" s="25"/>
    </row>
    <row r="55" spans="1:9" x14ac:dyDescent="0.25">
      <c r="A55" s="25"/>
      <c r="B55" s="25"/>
      <c r="C55" s="25"/>
      <c r="D55" s="25"/>
      <c r="E55" s="25"/>
      <c r="F55" s="26"/>
      <c r="G55" s="27"/>
      <c r="H55" s="27"/>
      <c r="I55" s="25"/>
    </row>
    <row r="56" spans="1:9" x14ac:dyDescent="0.25">
      <c r="A56" s="25"/>
      <c r="B56" s="25"/>
      <c r="C56" s="25"/>
      <c r="D56" s="25"/>
      <c r="E56" s="25"/>
      <c r="F56" s="26"/>
      <c r="G56" s="27"/>
      <c r="H56" s="27"/>
      <c r="I56" s="25"/>
    </row>
    <row r="57" spans="1:9" x14ac:dyDescent="0.25">
      <c r="A57" s="25"/>
      <c r="B57" s="25"/>
      <c r="C57" s="25"/>
      <c r="D57" s="25"/>
      <c r="E57" s="25"/>
      <c r="F57" s="26"/>
      <c r="G57" s="27"/>
      <c r="H57" s="27"/>
      <c r="I57" s="25"/>
    </row>
    <row r="58" spans="1:9" x14ac:dyDescent="0.25">
      <c r="A58" s="25"/>
      <c r="B58" s="25"/>
      <c r="C58" s="25"/>
      <c r="D58" s="25"/>
      <c r="E58" s="25"/>
      <c r="F58" s="26"/>
      <c r="G58" s="27"/>
      <c r="H58" s="27"/>
      <c r="I58" s="25"/>
    </row>
    <row r="59" spans="1:9" x14ac:dyDescent="0.25">
      <c r="A59" s="25"/>
      <c r="B59" s="25"/>
      <c r="C59" s="25"/>
      <c r="D59" s="25"/>
      <c r="E59" s="25"/>
      <c r="F59" s="26"/>
      <c r="G59" s="27"/>
      <c r="H59" s="27"/>
      <c r="I59" s="25"/>
    </row>
    <row r="60" spans="1:9" x14ac:dyDescent="0.25">
      <c r="A60" s="25"/>
      <c r="B60" s="25"/>
      <c r="C60" s="25"/>
      <c r="D60" s="25"/>
      <c r="E60" s="25"/>
      <c r="F60" s="26"/>
      <c r="G60" s="27"/>
      <c r="H60" s="27"/>
      <c r="I60" s="25"/>
    </row>
    <row r="61" spans="1:9" x14ac:dyDescent="0.25">
      <c r="A61" s="25"/>
      <c r="B61" s="25"/>
      <c r="C61" s="25"/>
      <c r="D61" s="25"/>
      <c r="E61" s="25"/>
      <c r="F61" s="26"/>
      <c r="G61" s="27"/>
      <c r="H61" s="27"/>
      <c r="I61" s="25"/>
    </row>
    <row r="62" spans="1:9" x14ac:dyDescent="0.25">
      <c r="A62" s="25"/>
      <c r="B62" s="25"/>
      <c r="C62" s="25"/>
      <c r="D62" s="25"/>
      <c r="E62" s="25"/>
      <c r="F62" s="26"/>
      <c r="G62" s="27"/>
      <c r="H62" s="27"/>
      <c r="I62" s="25"/>
    </row>
    <row r="63" spans="1:9" x14ac:dyDescent="0.25">
      <c r="A63" s="25"/>
      <c r="B63" s="25"/>
      <c r="C63" s="25"/>
      <c r="D63" s="25"/>
      <c r="E63" s="25"/>
      <c r="F63" s="26"/>
      <c r="G63" s="27"/>
      <c r="H63" s="27"/>
      <c r="I63" s="25"/>
    </row>
    <row r="64" spans="1:9" x14ac:dyDescent="0.25">
      <c r="A64" s="25"/>
      <c r="B64" s="25"/>
      <c r="C64" s="25"/>
      <c r="D64" s="25"/>
      <c r="E64" s="25"/>
      <c r="F64" s="26"/>
      <c r="G64" s="27"/>
      <c r="H64" s="27"/>
      <c r="I64" s="25"/>
    </row>
    <row r="65" spans="1:9" x14ac:dyDescent="0.25">
      <c r="A65" s="25"/>
      <c r="B65" s="25"/>
      <c r="C65" s="25"/>
      <c r="D65" s="25"/>
      <c r="E65" s="25"/>
      <c r="F65" s="26"/>
      <c r="G65" s="27"/>
      <c r="H65" s="27"/>
      <c r="I65" s="25"/>
    </row>
    <row r="66" spans="1:9" x14ac:dyDescent="0.25">
      <c r="A66" s="25"/>
      <c r="B66" s="25"/>
      <c r="C66" s="25"/>
      <c r="D66" s="25"/>
      <c r="E66" s="25"/>
      <c r="F66" s="26"/>
      <c r="G66" s="27"/>
      <c r="H66" s="27"/>
      <c r="I66" s="25"/>
    </row>
    <row r="67" spans="1:9" x14ac:dyDescent="0.25">
      <c r="A67" s="25"/>
      <c r="B67" s="25"/>
      <c r="C67" s="25"/>
      <c r="D67" s="25"/>
      <c r="E67" s="25"/>
      <c r="F67" s="26"/>
      <c r="G67" s="27"/>
      <c r="H67" s="27"/>
      <c r="I67" s="25"/>
    </row>
    <row r="68" spans="1:9" x14ac:dyDescent="0.25">
      <c r="A68" s="25"/>
      <c r="B68" s="25"/>
      <c r="C68" s="25"/>
      <c r="D68" s="25"/>
      <c r="E68" s="25"/>
      <c r="F68" s="26"/>
      <c r="G68" s="27"/>
      <c r="H68" s="27"/>
      <c r="I68" s="25"/>
    </row>
    <row r="69" spans="1:9" x14ac:dyDescent="0.25">
      <c r="A69" s="25"/>
      <c r="B69" s="25"/>
      <c r="C69" s="25"/>
      <c r="D69" s="25"/>
      <c r="E69" s="25"/>
      <c r="F69" s="26"/>
      <c r="G69" s="27"/>
      <c r="H69" s="27"/>
      <c r="I69" s="25"/>
    </row>
    <row r="70" spans="1:9" x14ac:dyDescent="0.25">
      <c r="A70" s="25"/>
      <c r="B70" s="25"/>
      <c r="C70" s="25"/>
      <c r="D70" s="25"/>
      <c r="E70" s="25"/>
      <c r="F70" s="26"/>
      <c r="G70" s="27"/>
      <c r="H70" s="27"/>
      <c r="I70" s="25"/>
    </row>
    <row r="71" spans="1:9" x14ac:dyDescent="0.25">
      <c r="A71" s="25"/>
      <c r="B71" s="25"/>
      <c r="C71" s="25"/>
      <c r="D71" s="25"/>
      <c r="E71" s="25"/>
      <c r="F71" s="26"/>
      <c r="G71" s="27"/>
      <c r="H71" s="27"/>
      <c r="I71" s="25"/>
    </row>
    <row r="72" spans="1:9" x14ac:dyDescent="0.25">
      <c r="A72" s="25"/>
      <c r="B72" s="25"/>
      <c r="C72" s="25"/>
      <c r="D72" s="25"/>
      <c r="E72" s="25"/>
      <c r="F72" s="26"/>
      <c r="G72" s="27"/>
      <c r="H72" s="27"/>
      <c r="I72" s="25"/>
    </row>
    <row r="73" spans="1:9" x14ac:dyDescent="0.25">
      <c r="A73" s="25"/>
      <c r="B73" s="25"/>
      <c r="C73" s="25"/>
      <c r="D73" s="25"/>
      <c r="E73" s="25"/>
      <c r="F73" s="26"/>
      <c r="G73" s="27"/>
      <c r="H73" s="27"/>
      <c r="I73" s="25"/>
    </row>
    <row r="74" spans="1:9" x14ac:dyDescent="0.25">
      <c r="A74" s="25"/>
      <c r="B74" s="25"/>
      <c r="C74" s="25"/>
      <c r="D74" s="25"/>
      <c r="E74" s="25"/>
      <c r="F74" s="26"/>
      <c r="G74" s="27"/>
      <c r="H74" s="27"/>
      <c r="I74" s="25"/>
    </row>
    <row r="75" spans="1:9" x14ac:dyDescent="0.25">
      <c r="A75" s="25"/>
      <c r="B75" s="25"/>
      <c r="C75" s="25"/>
      <c r="D75" s="25"/>
      <c r="E75" s="25"/>
      <c r="F75" s="26"/>
      <c r="G75" s="27"/>
      <c r="H75" s="27"/>
      <c r="I75" s="25"/>
    </row>
    <row r="76" spans="1:9" x14ac:dyDescent="0.25">
      <c r="A76" s="25"/>
      <c r="B76" s="25"/>
      <c r="C76" s="25"/>
      <c r="D76" s="25"/>
      <c r="E76" s="25"/>
      <c r="F76" s="26"/>
      <c r="G76" s="27"/>
      <c r="H76" s="27"/>
      <c r="I76" s="25"/>
    </row>
    <row r="77" spans="1:9" x14ac:dyDescent="0.25">
      <c r="A77" s="25"/>
      <c r="B77" s="25"/>
      <c r="C77" s="25"/>
      <c r="D77" s="25"/>
      <c r="E77" s="25"/>
      <c r="F77" s="26"/>
      <c r="G77" s="27"/>
      <c r="H77" s="27"/>
      <c r="I77" s="25"/>
    </row>
    <row r="78" spans="1:9" x14ac:dyDescent="0.25">
      <c r="A78" s="25"/>
      <c r="B78" s="25"/>
      <c r="C78" s="25"/>
      <c r="D78" s="25"/>
      <c r="E78" s="25"/>
      <c r="F78" s="26"/>
      <c r="G78" s="27"/>
      <c r="H78" s="27"/>
      <c r="I78" s="25"/>
    </row>
    <row r="79" spans="1:9" x14ac:dyDescent="0.25">
      <c r="A79" s="25"/>
      <c r="B79" s="25"/>
      <c r="C79" s="25"/>
      <c r="D79" s="25"/>
      <c r="E79" s="25"/>
      <c r="F79" s="26"/>
      <c r="G79" s="27"/>
      <c r="H79" s="27"/>
      <c r="I79" s="25"/>
    </row>
    <row r="80" spans="1:9" x14ac:dyDescent="0.25">
      <c r="A80" s="25"/>
      <c r="B80" s="25"/>
      <c r="C80" s="25"/>
      <c r="D80" s="25"/>
      <c r="E80" s="25"/>
      <c r="F80" s="26"/>
      <c r="G80" s="27"/>
      <c r="H80" s="27"/>
      <c r="I80" s="25"/>
    </row>
    <row r="81" spans="1:9" x14ac:dyDescent="0.25">
      <c r="A81" s="25"/>
      <c r="B81" s="25"/>
      <c r="C81" s="25"/>
      <c r="D81" s="25"/>
      <c r="E81" s="25"/>
      <c r="F81" s="26"/>
      <c r="G81" s="27"/>
      <c r="H81" s="27"/>
      <c r="I81" s="25"/>
    </row>
    <row r="82" spans="1:9" x14ac:dyDescent="0.25">
      <c r="A82" s="25"/>
      <c r="B82" s="25"/>
      <c r="C82" s="25"/>
      <c r="D82" s="25"/>
      <c r="E82" s="25"/>
      <c r="F82" s="26"/>
      <c r="G82" s="27"/>
      <c r="H82" s="27"/>
      <c r="I82" s="25"/>
    </row>
    <row r="83" spans="1:9" x14ac:dyDescent="0.25">
      <c r="A83" s="25"/>
      <c r="B83" s="25"/>
      <c r="C83" s="25"/>
      <c r="D83" s="25"/>
      <c r="E83" s="25"/>
      <c r="F83" s="26"/>
      <c r="G83" s="27"/>
      <c r="H83" s="27"/>
      <c r="I83" s="25"/>
    </row>
    <row r="84" spans="1:9" x14ac:dyDescent="0.25">
      <c r="A84" s="25"/>
      <c r="B84" s="25"/>
      <c r="C84" s="25"/>
      <c r="D84" s="25"/>
      <c r="E84" s="25"/>
      <c r="F84" s="26"/>
      <c r="G84" s="27"/>
      <c r="H84" s="27"/>
      <c r="I84" s="25"/>
    </row>
    <row r="85" spans="1:9" x14ac:dyDescent="0.25">
      <c r="A85" s="25"/>
      <c r="B85" s="25"/>
      <c r="C85" s="25"/>
      <c r="D85" s="25"/>
      <c r="E85" s="25"/>
      <c r="F85" s="26"/>
      <c r="G85" s="27"/>
      <c r="H85" s="27"/>
      <c r="I85" s="25"/>
    </row>
    <row r="86" spans="1:9" x14ac:dyDescent="0.25">
      <c r="A86" s="25"/>
      <c r="B86" s="25"/>
      <c r="C86" s="25"/>
      <c r="D86" s="25"/>
      <c r="E86" s="25"/>
      <c r="F86" s="26"/>
      <c r="G86" s="27"/>
      <c r="H86" s="27"/>
      <c r="I86" s="25"/>
    </row>
    <row r="87" spans="1:9" x14ac:dyDescent="0.25">
      <c r="A87" s="25"/>
      <c r="B87" s="25"/>
      <c r="C87" s="25"/>
      <c r="D87" s="25"/>
      <c r="E87" s="25"/>
      <c r="F87" s="26"/>
      <c r="G87" s="27"/>
      <c r="H87" s="27"/>
      <c r="I87" s="25"/>
    </row>
    <row r="88" spans="1:9" x14ac:dyDescent="0.25">
      <c r="A88" s="25"/>
      <c r="B88" s="25"/>
      <c r="C88" s="25"/>
      <c r="D88" s="25"/>
      <c r="E88" s="25"/>
      <c r="F88" s="26"/>
      <c r="G88" s="27"/>
      <c r="H88" s="27"/>
      <c r="I88" s="25"/>
    </row>
    <row r="89" spans="1:9" x14ac:dyDescent="0.25">
      <c r="A89" s="25"/>
      <c r="B89" s="25"/>
      <c r="C89" s="25"/>
      <c r="D89" s="25"/>
      <c r="E89" s="25"/>
      <c r="F89" s="26"/>
      <c r="G89" s="27"/>
      <c r="H89" s="27"/>
      <c r="I89" s="25"/>
    </row>
    <row r="90" spans="1:9" x14ac:dyDescent="0.25">
      <c r="A90" s="25"/>
      <c r="B90" s="25"/>
      <c r="C90" s="25"/>
      <c r="D90" s="25"/>
      <c r="E90" s="25"/>
      <c r="F90" s="26"/>
      <c r="G90" s="27"/>
      <c r="H90" s="27"/>
      <c r="I90" s="25"/>
    </row>
    <row r="91" spans="1:9" x14ac:dyDescent="0.25">
      <c r="A91" s="25"/>
      <c r="B91" s="25"/>
      <c r="C91" s="25"/>
      <c r="D91" s="25"/>
      <c r="E91" s="25"/>
      <c r="F91" s="26"/>
      <c r="G91" s="27"/>
      <c r="H91" s="27"/>
      <c r="I91" s="25"/>
    </row>
    <row r="92" spans="1:9" x14ac:dyDescent="0.25">
      <c r="A92" s="25"/>
      <c r="B92" s="25"/>
      <c r="C92" s="25"/>
      <c r="D92" s="25"/>
      <c r="E92" s="25"/>
      <c r="F92" s="26"/>
      <c r="G92" s="27"/>
      <c r="H92" s="27"/>
      <c r="I92" s="25"/>
    </row>
    <row r="93" spans="1:9" x14ac:dyDescent="0.25">
      <c r="A93" s="25"/>
      <c r="B93" s="25"/>
      <c r="C93" s="25"/>
      <c r="D93" s="25"/>
      <c r="E93" s="25"/>
      <c r="F93" s="26"/>
      <c r="G93" s="27"/>
      <c r="H93" s="27"/>
      <c r="I93" s="25"/>
    </row>
    <row r="94" spans="1:9" x14ac:dyDescent="0.25">
      <c r="A94" s="25"/>
      <c r="B94" s="25"/>
      <c r="C94" s="25"/>
      <c r="D94" s="25"/>
      <c r="E94" s="25"/>
      <c r="F94" s="26"/>
      <c r="G94" s="27"/>
      <c r="H94" s="27"/>
      <c r="I94" s="25"/>
    </row>
    <row r="95" spans="1:9" x14ac:dyDescent="0.25">
      <c r="A95" s="25"/>
      <c r="B95" s="25"/>
      <c r="C95" s="25"/>
      <c r="D95" s="25"/>
      <c r="E95" s="25"/>
      <c r="F95" s="26"/>
      <c r="G95" s="27"/>
      <c r="H95" s="27"/>
      <c r="I95" s="25"/>
    </row>
    <row r="96" spans="1:9" x14ac:dyDescent="0.25">
      <c r="A96" s="25"/>
      <c r="B96" s="25"/>
      <c r="C96" s="25"/>
      <c r="D96" s="25"/>
      <c r="E96" s="25"/>
      <c r="F96" s="26"/>
      <c r="G96" s="27"/>
      <c r="H96" s="27"/>
      <c r="I96" s="25"/>
    </row>
    <row r="97" spans="1:9" x14ac:dyDescent="0.25">
      <c r="A97" s="25"/>
      <c r="B97" s="25"/>
      <c r="C97" s="25"/>
      <c r="D97" s="25"/>
      <c r="E97" s="25"/>
      <c r="F97" s="26"/>
      <c r="G97" s="27"/>
      <c r="H97" s="27"/>
      <c r="I97" s="25"/>
    </row>
    <row r="98" spans="1:9" x14ac:dyDescent="0.25">
      <c r="A98" s="25"/>
      <c r="B98" s="25"/>
      <c r="C98" s="25"/>
      <c r="D98" s="25"/>
      <c r="E98" s="25"/>
      <c r="F98" s="26"/>
      <c r="G98" s="27"/>
      <c r="H98" s="27"/>
      <c r="I98" s="25"/>
    </row>
    <row r="99" spans="1:9" x14ac:dyDescent="0.25">
      <c r="A99" s="25"/>
      <c r="B99" s="25"/>
      <c r="C99" s="25"/>
      <c r="D99" s="25"/>
      <c r="E99" s="25"/>
      <c r="F99" s="26"/>
      <c r="G99" s="27"/>
      <c r="H99" s="27"/>
      <c r="I99" s="25"/>
    </row>
    <row r="100" spans="1:9" x14ac:dyDescent="0.25">
      <c r="A100" s="25"/>
      <c r="B100" s="25"/>
      <c r="C100" s="25"/>
      <c r="D100" s="25"/>
      <c r="E100" s="25"/>
      <c r="F100" s="26"/>
      <c r="G100" s="27"/>
      <c r="H100" s="27"/>
      <c r="I100" s="25"/>
    </row>
    <row r="101" spans="1:9" x14ac:dyDescent="0.25">
      <c r="A101" s="25"/>
      <c r="B101" s="25"/>
      <c r="C101" s="25"/>
      <c r="D101" s="25"/>
      <c r="E101" s="25"/>
      <c r="F101" s="26"/>
      <c r="G101" s="27"/>
      <c r="H101" s="27"/>
      <c r="I101" s="25"/>
    </row>
    <row r="102" spans="1:9" x14ac:dyDescent="0.25">
      <c r="A102" s="25"/>
      <c r="B102" s="25"/>
      <c r="C102" s="25"/>
      <c r="D102" s="25"/>
      <c r="E102" s="25"/>
      <c r="F102" s="26"/>
      <c r="G102" s="27"/>
      <c r="H102" s="27"/>
      <c r="I102" s="25"/>
    </row>
    <row r="103" spans="1:9" x14ac:dyDescent="0.25">
      <c r="A103" s="25"/>
      <c r="B103" s="25"/>
      <c r="C103" s="25"/>
      <c r="D103" s="25"/>
      <c r="E103" s="25"/>
      <c r="F103" s="26"/>
      <c r="G103" s="27"/>
      <c r="H103" s="27"/>
      <c r="I103" s="25"/>
    </row>
    <row r="104" spans="1:9" x14ac:dyDescent="0.25">
      <c r="A104" s="25"/>
      <c r="B104" s="25"/>
      <c r="C104" s="25"/>
      <c r="D104" s="25"/>
      <c r="E104" s="25"/>
      <c r="F104" s="26"/>
      <c r="G104" s="27"/>
      <c r="H104" s="27"/>
      <c r="I104" s="25"/>
    </row>
    <row r="105" spans="1:9" x14ac:dyDescent="0.25">
      <c r="A105" s="25"/>
      <c r="B105" s="25"/>
      <c r="C105" s="25"/>
      <c r="D105" s="25"/>
      <c r="E105" s="25"/>
      <c r="F105" s="26"/>
      <c r="G105" s="27"/>
      <c r="H105" s="27"/>
      <c r="I105" s="25"/>
    </row>
    <row r="106" spans="1:9" x14ac:dyDescent="0.25">
      <c r="A106" s="25"/>
      <c r="B106" s="25"/>
      <c r="C106" s="25"/>
      <c r="D106" s="25"/>
      <c r="E106" s="25"/>
      <c r="F106" s="26"/>
      <c r="G106" s="27"/>
      <c r="H106" s="27"/>
      <c r="I106" s="25"/>
    </row>
    <row r="107" spans="1:9" x14ac:dyDescent="0.25">
      <c r="A107" s="25"/>
      <c r="B107" s="25"/>
      <c r="C107" s="25"/>
      <c r="D107" s="25"/>
      <c r="E107" s="25"/>
      <c r="F107" s="26"/>
      <c r="G107" s="27"/>
      <c r="H107" s="27"/>
      <c r="I107" s="25"/>
    </row>
    <row r="108" spans="1:9" x14ac:dyDescent="0.25">
      <c r="A108" s="25"/>
      <c r="B108" s="25"/>
      <c r="C108" s="25"/>
      <c r="D108" s="25"/>
      <c r="E108" s="25"/>
      <c r="F108" s="26"/>
      <c r="G108" s="27"/>
      <c r="H108" s="27"/>
      <c r="I108" s="25"/>
    </row>
    <row r="109" spans="1:9" x14ac:dyDescent="0.25">
      <c r="A109" s="25"/>
      <c r="B109" s="25"/>
      <c r="C109" s="25"/>
      <c r="D109" s="25"/>
      <c r="E109" s="25"/>
      <c r="F109" s="26"/>
      <c r="G109" s="27"/>
      <c r="H109" s="27"/>
      <c r="I109" s="25"/>
    </row>
    <row r="110" spans="1:9" x14ac:dyDescent="0.25">
      <c r="A110" s="25"/>
      <c r="B110" s="25"/>
      <c r="C110" s="25"/>
      <c r="D110" s="25"/>
      <c r="E110" s="25"/>
      <c r="F110" s="26"/>
      <c r="G110" s="27"/>
      <c r="H110" s="27"/>
      <c r="I110" s="25"/>
    </row>
    <row r="111" spans="1:9" x14ac:dyDescent="0.25">
      <c r="A111" s="25"/>
      <c r="B111" s="25"/>
      <c r="C111" s="25"/>
      <c r="D111" s="25"/>
      <c r="E111" s="25"/>
      <c r="F111" s="26"/>
      <c r="G111" s="27"/>
      <c r="H111" s="27"/>
      <c r="I111" s="25"/>
    </row>
    <row r="112" spans="1:9" x14ac:dyDescent="0.25">
      <c r="A112" s="25"/>
      <c r="B112" s="25"/>
      <c r="C112" s="25"/>
      <c r="D112" s="25"/>
      <c r="E112" s="25"/>
      <c r="F112" s="26"/>
      <c r="G112" s="27"/>
      <c r="H112" s="27"/>
      <c r="I112" s="25"/>
    </row>
    <row r="113" spans="1:9" x14ac:dyDescent="0.25">
      <c r="A113" s="25"/>
      <c r="B113" s="25"/>
      <c r="C113" s="25"/>
      <c r="D113" s="25"/>
      <c r="E113" s="25"/>
      <c r="F113" s="26"/>
      <c r="G113" s="27"/>
      <c r="H113" s="27"/>
      <c r="I113" s="25"/>
    </row>
    <row r="114" spans="1:9" x14ac:dyDescent="0.25">
      <c r="A114" s="25"/>
      <c r="B114" s="25"/>
      <c r="C114" s="25"/>
      <c r="D114" s="25"/>
      <c r="E114" s="25"/>
      <c r="F114" s="26"/>
      <c r="G114" s="27"/>
      <c r="H114" s="27"/>
      <c r="I114" s="25"/>
    </row>
    <row r="115" spans="1:9" x14ac:dyDescent="0.25">
      <c r="A115" s="25"/>
      <c r="B115" s="25"/>
      <c r="C115" s="25"/>
      <c r="D115" s="25"/>
      <c r="E115" s="25"/>
      <c r="F115" s="26"/>
      <c r="G115" s="27"/>
      <c r="H115" s="27"/>
      <c r="I115" s="25"/>
    </row>
    <row r="116" spans="1:9" x14ac:dyDescent="0.25">
      <c r="A116" s="25"/>
      <c r="B116" s="25"/>
      <c r="C116" s="25"/>
      <c r="D116" s="25"/>
      <c r="E116" s="25"/>
      <c r="F116" s="26"/>
      <c r="G116" s="27"/>
      <c r="H116" s="27"/>
      <c r="I116" s="25"/>
    </row>
    <row r="117" spans="1:9" x14ac:dyDescent="0.25">
      <c r="A117" s="25"/>
      <c r="B117" s="25"/>
      <c r="C117" s="25"/>
      <c r="D117" s="25"/>
      <c r="E117" s="25"/>
      <c r="F117" s="26"/>
      <c r="G117" s="27"/>
      <c r="H117" s="27"/>
      <c r="I117" s="25"/>
    </row>
    <row r="118" spans="1:9" x14ac:dyDescent="0.25">
      <c r="A118" s="25"/>
      <c r="B118" s="25"/>
      <c r="C118" s="25"/>
      <c r="D118" s="25"/>
      <c r="E118" s="25"/>
      <c r="F118" s="26"/>
      <c r="G118" s="27"/>
      <c r="H118" s="27"/>
      <c r="I118" s="25"/>
    </row>
    <row r="119" spans="1:9" x14ac:dyDescent="0.25">
      <c r="A119" s="25"/>
      <c r="B119" s="25"/>
      <c r="C119" s="25"/>
      <c r="D119" s="25"/>
      <c r="E119" s="25"/>
      <c r="F119" s="26"/>
      <c r="G119" s="27"/>
      <c r="H119" s="27"/>
      <c r="I119" s="25"/>
    </row>
    <row r="120" spans="1:9" x14ac:dyDescent="0.25">
      <c r="A120" s="25"/>
      <c r="B120" s="25"/>
      <c r="C120" s="25"/>
      <c r="D120" s="25"/>
      <c r="E120" s="25"/>
      <c r="F120" s="26"/>
      <c r="G120" s="27"/>
      <c r="H120" s="27"/>
      <c r="I120" s="25"/>
    </row>
    <row r="121" spans="1:9" x14ac:dyDescent="0.25">
      <c r="A121" s="25"/>
      <c r="B121" s="25"/>
      <c r="C121" s="25"/>
      <c r="D121" s="25"/>
      <c r="E121" s="25"/>
      <c r="F121" s="26"/>
      <c r="G121" s="27"/>
      <c r="H121" s="27"/>
      <c r="I121" s="25"/>
    </row>
    <row r="122" spans="1:9" x14ac:dyDescent="0.25">
      <c r="A122" s="25"/>
      <c r="B122" s="25"/>
      <c r="C122" s="25"/>
      <c r="D122" s="25"/>
      <c r="E122" s="25"/>
      <c r="F122" s="26"/>
      <c r="G122" s="27"/>
      <c r="H122" s="27"/>
      <c r="I122" s="25"/>
    </row>
    <row r="123" spans="1:9" x14ac:dyDescent="0.25">
      <c r="A123" s="25"/>
      <c r="B123" s="25"/>
      <c r="C123" s="25"/>
      <c r="D123" s="25"/>
      <c r="E123" s="25"/>
      <c r="F123" s="26"/>
      <c r="G123" s="27"/>
      <c r="H123" s="27"/>
      <c r="I123" s="25"/>
    </row>
    <row r="124" spans="1:9" x14ac:dyDescent="0.25">
      <c r="A124" s="25"/>
      <c r="B124" s="25"/>
      <c r="C124" s="25"/>
      <c r="D124" s="25"/>
      <c r="E124" s="25"/>
      <c r="F124" s="26"/>
      <c r="G124" s="27"/>
      <c r="H124" s="27"/>
      <c r="I124" s="25"/>
    </row>
    <row r="125" spans="1:9" x14ac:dyDescent="0.25">
      <c r="A125" s="25"/>
      <c r="B125" s="25"/>
      <c r="C125" s="25"/>
      <c r="D125" s="25"/>
      <c r="E125" s="25"/>
      <c r="F125" s="26"/>
      <c r="G125" s="27"/>
      <c r="H125" s="27"/>
      <c r="I125" s="25"/>
    </row>
    <row r="126" spans="1:9" x14ac:dyDescent="0.25">
      <c r="A126" s="25"/>
      <c r="B126" s="25"/>
      <c r="C126" s="25"/>
      <c r="D126" s="25"/>
      <c r="E126" s="25"/>
      <c r="F126" s="26"/>
      <c r="G126" s="27"/>
      <c r="H126" s="27"/>
      <c r="I126" s="25"/>
    </row>
    <row r="127" spans="1:9" x14ac:dyDescent="0.25">
      <c r="A127" s="25"/>
      <c r="B127" s="25"/>
      <c r="C127" s="25"/>
      <c r="D127" s="25"/>
      <c r="E127" s="25"/>
      <c r="F127" s="26"/>
      <c r="G127" s="27"/>
      <c r="H127" s="27"/>
      <c r="I127" s="25"/>
    </row>
    <row r="128" spans="1:9" x14ac:dyDescent="0.25">
      <c r="A128" s="25"/>
      <c r="B128" s="25"/>
      <c r="C128" s="25"/>
      <c r="D128" s="25"/>
      <c r="E128" s="25"/>
      <c r="F128" s="26"/>
      <c r="G128" s="27"/>
      <c r="H128" s="27"/>
      <c r="I128" s="25"/>
    </row>
    <row r="129" spans="1:9" x14ac:dyDescent="0.25">
      <c r="A129" s="25"/>
      <c r="B129" s="25"/>
      <c r="C129" s="25"/>
      <c r="D129" s="25"/>
      <c r="E129" s="25"/>
      <c r="F129" s="26"/>
      <c r="G129" s="27"/>
      <c r="H129" s="27"/>
      <c r="I129" s="25"/>
    </row>
    <row r="130" spans="1:9" x14ac:dyDescent="0.25">
      <c r="A130" s="25"/>
      <c r="B130" s="25"/>
      <c r="C130" s="25"/>
      <c r="D130" s="25"/>
      <c r="E130" s="25"/>
      <c r="F130" s="26"/>
      <c r="G130" s="27"/>
      <c r="H130" s="27"/>
      <c r="I130" s="25"/>
    </row>
    <row r="131" spans="1:9" x14ac:dyDescent="0.25">
      <c r="A131" s="25"/>
      <c r="B131" s="25"/>
      <c r="C131" s="25"/>
      <c r="D131" s="25"/>
      <c r="E131" s="25"/>
      <c r="F131" s="26"/>
      <c r="G131" s="27"/>
      <c r="H131" s="27"/>
      <c r="I131" s="25"/>
    </row>
    <row r="132" spans="1:9" x14ac:dyDescent="0.25">
      <c r="A132" s="25"/>
      <c r="B132" s="25"/>
      <c r="C132" s="25"/>
      <c r="D132" s="25"/>
      <c r="E132" s="25"/>
      <c r="F132" s="26"/>
      <c r="G132" s="27"/>
      <c r="H132" s="27"/>
      <c r="I132" s="25"/>
    </row>
    <row r="133" spans="1:9" x14ac:dyDescent="0.25">
      <c r="A133" s="25"/>
      <c r="B133" s="25"/>
      <c r="C133" s="25"/>
      <c r="D133" s="25"/>
      <c r="E133" s="25"/>
      <c r="F133" s="26"/>
      <c r="G133" s="27"/>
      <c r="H133" s="27"/>
      <c r="I133" s="25"/>
    </row>
    <row r="134" spans="1:9" x14ac:dyDescent="0.25">
      <c r="A134" s="25"/>
      <c r="B134" s="25"/>
      <c r="C134" s="25"/>
      <c r="D134" s="25"/>
      <c r="E134" s="25"/>
      <c r="F134" s="26"/>
      <c r="G134" s="27"/>
      <c r="H134" s="27"/>
      <c r="I134" s="25"/>
    </row>
    <row r="135" spans="1:9" x14ac:dyDescent="0.25">
      <c r="A135" s="25"/>
      <c r="B135" s="25"/>
      <c r="C135" s="25"/>
      <c r="D135" s="25"/>
      <c r="E135" s="25"/>
      <c r="F135" s="26"/>
      <c r="G135" s="27"/>
      <c r="H135" s="27"/>
      <c r="I135" s="25"/>
    </row>
    <row r="136" spans="1:9" x14ac:dyDescent="0.25">
      <c r="A136" s="25"/>
      <c r="B136" s="25"/>
      <c r="C136" s="25"/>
      <c r="D136" s="25"/>
      <c r="E136" s="25"/>
      <c r="F136" s="26"/>
      <c r="G136" s="27"/>
      <c r="H136" s="27"/>
      <c r="I136" s="25"/>
    </row>
    <row r="137" spans="1:9" x14ac:dyDescent="0.25">
      <c r="A137" s="25"/>
      <c r="B137" s="25"/>
      <c r="C137" s="25"/>
      <c r="D137" s="25"/>
      <c r="E137" s="25"/>
      <c r="F137" s="26"/>
      <c r="G137" s="27"/>
      <c r="H137" s="27"/>
      <c r="I137" s="25"/>
    </row>
    <row r="138" spans="1:9" x14ac:dyDescent="0.25">
      <c r="A138" s="25"/>
      <c r="B138" s="25"/>
      <c r="C138" s="25"/>
      <c r="D138" s="25"/>
      <c r="E138" s="25"/>
      <c r="F138" s="26"/>
      <c r="G138" s="27"/>
      <c r="H138" s="27"/>
      <c r="I138" s="25"/>
    </row>
    <row r="139" spans="1:9" x14ac:dyDescent="0.25">
      <c r="A139" s="25"/>
      <c r="B139" s="25"/>
      <c r="C139" s="25"/>
      <c r="D139" s="25"/>
      <c r="E139" s="25"/>
      <c r="F139" s="26"/>
      <c r="G139" s="27"/>
      <c r="H139" s="27"/>
      <c r="I139" s="25"/>
    </row>
    <row r="140" spans="1:9" x14ac:dyDescent="0.25">
      <c r="A140" s="25"/>
      <c r="B140" s="25"/>
      <c r="C140" s="25"/>
      <c r="D140" s="25"/>
      <c r="E140" s="25"/>
      <c r="F140" s="26"/>
      <c r="G140" s="27"/>
      <c r="H140" s="27"/>
      <c r="I140" s="25"/>
    </row>
    <row r="141" spans="1:9" x14ac:dyDescent="0.25">
      <c r="A141" s="25"/>
      <c r="B141" s="25"/>
      <c r="C141" s="25"/>
      <c r="D141" s="25"/>
      <c r="E141" s="25"/>
      <c r="F141" s="26"/>
      <c r="G141" s="27"/>
      <c r="H141" s="27"/>
      <c r="I141" s="25"/>
    </row>
    <row r="142" spans="1:9" x14ac:dyDescent="0.25">
      <c r="A142" s="25"/>
      <c r="B142" s="25"/>
      <c r="C142" s="25"/>
      <c r="D142" s="25"/>
      <c r="E142" s="25"/>
      <c r="F142" s="26"/>
      <c r="G142" s="27"/>
      <c r="H142" s="27"/>
      <c r="I142" s="25"/>
    </row>
    <row r="143" spans="1:9" x14ac:dyDescent="0.25">
      <c r="A143" s="25"/>
      <c r="B143" s="25"/>
      <c r="C143" s="25"/>
      <c r="D143" s="25"/>
      <c r="E143" s="25"/>
      <c r="F143" s="26"/>
      <c r="G143" s="27"/>
      <c r="H143" s="27"/>
      <c r="I143" s="25"/>
    </row>
    <row r="144" spans="1:9" x14ac:dyDescent="0.25">
      <c r="A144" s="25"/>
      <c r="B144" s="25"/>
      <c r="C144" s="25"/>
      <c r="D144" s="25"/>
      <c r="E144" s="25"/>
      <c r="F144" s="26"/>
      <c r="G144" s="27"/>
      <c r="H144" s="27"/>
      <c r="I144" s="25"/>
    </row>
    <row r="145" spans="1:9" x14ac:dyDescent="0.25">
      <c r="A145" s="25"/>
      <c r="B145" s="25"/>
      <c r="C145" s="25"/>
      <c r="D145" s="25"/>
      <c r="E145" s="25"/>
      <c r="F145" s="26"/>
      <c r="G145" s="27"/>
      <c r="H145" s="27"/>
      <c r="I145" s="25"/>
    </row>
    <row r="146" spans="1:9" x14ac:dyDescent="0.25">
      <c r="A146" s="25"/>
      <c r="B146" s="25"/>
      <c r="C146" s="25"/>
      <c r="D146" s="25"/>
      <c r="E146" s="25"/>
      <c r="F146" s="26"/>
      <c r="G146" s="27"/>
      <c r="H146" s="27"/>
      <c r="I146" s="25"/>
    </row>
    <row r="147" spans="1:9" x14ac:dyDescent="0.25">
      <c r="A147" s="25"/>
      <c r="B147" s="25"/>
      <c r="C147" s="25"/>
      <c r="D147" s="25"/>
      <c r="E147" s="25"/>
      <c r="F147" s="26"/>
      <c r="G147" s="27"/>
      <c r="H147" s="27"/>
      <c r="I147" s="25"/>
    </row>
    <row r="148" spans="1:9" x14ac:dyDescent="0.25">
      <c r="A148" s="25"/>
      <c r="B148" s="25"/>
      <c r="C148" s="25"/>
      <c r="D148" s="25"/>
      <c r="E148" s="25"/>
      <c r="F148" s="26"/>
      <c r="G148" s="27"/>
      <c r="H148" s="27"/>
      <c r="I148" s="25"/>
    </row>
    <row r="149" spans="1:9" x14ac:dyDescent="0.25">
      <c r="A149" s="25"/>
      <c r="B149" s="25"/>
      <c r="C149" s="25"/>
      <c r="D149" s="25"/>
      <c r="E149" s="25"/>
      <c r="F149" s="26"/>
      <c r="G149" s="27"/>
      <c r="H149" s="27"/>
      <c r="I149" s="25"/>
    </row>
    <row r="150" spans="1:9" x14ac:dyDescent="0.25">
      <c r="A150" s="25"/>
      <c r="B150" s="25"/>
      <c r="C150" s="25"/>
      <c r="D150" s="25"/>
      <c r="E150" s="25"/>
      <c r="F150" s="26"/>
      <c r="G150" s="27"/>
      <c r="H150" s="27"/>
      <c r="I150" s="25"/>
    </row>
    <row r="151" spans="1:9" x14ac:dyDescent="0.25">
      <c r="A151" s="25"/>
      <c r="B151" s="25"/>
      <c r="C151" s="25"/>
      <c r="D151" s="25"/>
      <c r="E151" s="25"/>
      <c r="F151" s="26"/>
      <c r="G151" s="27"/>
      <c r="H151" s="27"/>
      <c r="I151" s="25"/>
    </row>
    <row r="152" spans="1:9" x14ac:dyDescent="0.25">
      <c r="A152" s="25"/>
      <c r="B152" s="25"/>
      <c r="C152" s="25"/>
      <c r="D152" s="25"/>
      <c r="E152" s="25"/>
      <c r="F152" s="26"/>
      <c r="G152" s="27"/>
      <c r="H152" s="27"/>
      <c r="I152" s="25"/>
    </row>
    <row r="153" spans="1:9" x14ac:dyDescent="0.25">
      <c r="A153" s="25"/>
      <c r="B153" s="25"/>
      <c r="C153" s="25"/>
      <c r="D153" s="25"/>
      <c r="E153" s="25"/>
      <c r="F153" s="26"/>
      <c r="G153" s="27"/>
      <c r="H153" s="27"/>
      <c r="I153" s="25"/>
    </row>
    <row r="154" spans="1:9" x14ac:dyDescent="0.25">
      <c r="A154" s="25"/>
      <c r="B154" s="25"/>
      <c r="C154" s="25"/>
      <c r="D154" s="25"/>
      <c r="E154" s="25"/>
      <c r="F154" s="26"/>
      <c r="G154" s="27"/>
      <c r="H154" s="27"/>
      <c r="I154" s="25"/>
    </row>
    <row r="155" spans="1:9" x14ac:dyDescent="0.25">
      <c r="A155" s="25"/>
      <c r="B155" s="25"/>
      <c r="C155" s="25"/>
      <c r="D155" s="25"/>
      <c r="E155" s="25"/>
      <c r="F155" s="26"/>
      <c r="G155" s="27"/>
      <c r="H155" s="27"/>
      <c r="I155" s="25"/>
    </row>
    <row r="156" spans="1:9" x14ac:dyDescent="0.25">
      <c r="A156" s="25"/>
      <c r="B156" s="25"/>
      <c r="C156" s="25"/>
      <c r="D156" s="25"/>
      <c r="E156" s="25"/>
      <c r="F156" s="26"/>
      <c r="G156" s="27"/>
      <c r="H156" s="27"/>
      <c r="I156" s="25"/>
    </row>
    <row r="157" spans="1:9" x14ac:dyDescent="0.25">
      <c r="A157" s="25"/>
      <c r="B157" s="25"/>
      <c r="C157" s="25"/>
      <c r="D157" s="25"/>
      <c r="E157" s="25"/>
      <c r="F157" s="26"/>
      <c r="G157" s="27"/>
      <c r="H157" s="27"/>
      <c r="I157" s="25"/>
    </row>
    <row r="158" spans="1:9" x14ac:dyDescent="0.25">
      <c r="A158" s="25"/>
      <c r="B158" s="25"/>
      <c r="C158" s="25"/>
      <c r="D158" s="25"/>
      <c r="E158" s="25"/>
      <c r="F158" s="26"/>
      <c r="G158" s="27"/>
      <c r="H158" s="27"/>
      <c r="I158" s="25"/>
    </row>
    <row r="159" spans="1:9" x14ac:dyDescent="0.25">
      <c r="A159" s="25"/>
      <c r="B159" s="25"/>
      <c r="C159" s="25"/>
      <c r="D159" s="25"/>
      <c r="E159" s="25"/>
      <c r="F159" s="26"/>
      <c r="G159" s="27"/>
      <c r="H159" s="27"/>
      <c r="I159" s="25"/>
    </row>
    <row r="160" spans="1:9" x14ac:dyDescent="0.25">
      <c r="A160" s="25"/>
      <c r="B160" s="25"/>
      <c r="C160" s="25"/>
      <c r="D160" s="25"/>
      <c r="E160" s="25"/>
      <c r="F160" s="26"/>
      <c r="G160" s="27"/>
      <c r="H160" s="27"/>
      <c r="I160" s="25"/>
    </row>
    <row r="161" spans="1:9" x14ac:dyDescent="0.25">
      <c r="A161" s="25"/>
      <c r="B161" s="25"/>
      <c r="C161" s="25"/>
      <c r="D161" s="25"/>
      <c r="E161" s="25"/>
      <c r="F161" s="26"/>
      <c r="G161" s="27"/>
      <c r="H161" s="27"/>
      <c r="I161" s="25"/>
    </row>
    <row r="162" spans="1:9" x14ac:dyDescent="0.25">
      <c r="A162" s="25"/>
      <c r="B162" s="25"/>
      <c r="C162" s="25"/>
      <c r="D162" s="25"/>
      <c r="E162" s="25"/>
      <c r="F162" s="26"/>
      <c r="G162" s="27"/>
      <c r="H162" s="27"/>
      <c r="I162" s="25"/>
    </row>
    <row r="163" spans="1:9" x14ac:dyDescent="0.25">
      <c r="A163" s="25"/>
      <c r="B163" s="25"/>
      <c r="C163" s="25"/>
      <c r="D163" s="25"/>
      <c r="E163" s="25"/>
      <c r="F163" s="26"/>
      <c r="G163" s="27"/>
      <c r="H163" s="27"/>
      <c r="I163" s="25"/>
    </row>
    <row r="164" spans="1:9" x14ac:dyDescent="0.25">
      <c r="A164" s="25"/>
      <c r="B164" s="25"/>
      <c r="C164" s="25"/>
      <c r="D164" s="25"/>
      <c r="E164" s="25"/>
      <c r="F164" s="26"/>
      <c r="G164" s="27"/>
      <c r="H164" s="27"/>
      <c r="I164" s="25"/>
    </row>
    <row r="165" spans="1:9" x14ac:dyDescent="0.25">
      <c r="A165" s="25"/>
      <c r="B165" s="25"/>
      <c r="C165" s="25"/>
      <c r="D165" s="25"/>
      <c r="E165" s="25"/>
      <c r="F165" s="26"/>
      <c r="G165" s="27"/>
      <c r="H165" s="27"/>
      <c r="I165" s="25"/>
    </row>
    <row r="166" spans="1:9" x14ac:dyDescent="0.25">
      <c r="A166" s="25"/>
      <c r="B166" s="25"/>
      <c r="C166" s="25"/>
      <c r="D166" s="25"/>
      <c r="E166" s="25"/>
      <c r="F166" s="26"/>
      <c r="G166" s="27"/>
      <c r="H166" s="27"/>
      <c r="I166" s="25"/>
    </row>
    <row r="167" spans="1:9" x14ac:dyDescent="0.25">
      <c r="A167" s="25"/>
      <c r="B167" s="25"/>
      <c r="C167" s="25"/>
      <c r="D167" s="25"/>
      <c r="E167" s="25"/>
      <c r="F167" s="26"/>
      <c r="G167" s="27"/>
      <c r="H167" s="27"/>
      <c r="I167" s="25"/>
    </row>
    <row r="168" spans="1:9" x14ac:dyDescent="0.25">
      <c r="A168" s="25"/>
      <c r="B168" s="25"/>
      <c r="C168" s="25"/>
      <c r="D168" s="25"/>
      <c r="E168" s="25"/>
      <c r="F168" s="26"/>
      <c r="G168" s="27"/>
      <c r="H168" s="27"/>
      <c r="I168" s="25"/>
    </row>
    <row r="169" spans="1:9" x14ac:dyDescent="0.25">
      <c r="A169" s="25"/>
      <c r="B169" s="25"/>
      <c r="C169" s="25"/>
      <c r="D169" s="25"/>
      <c r="E169" s="25"/>
      <c r="F169" s="26"/>
      <c r="G169" s="27"/>
      <c r="H169" s="27"/>
      <c r="I169" s="25"/>
    </row>
    <row r="170" spans="1:9" x14ac:dyDescent="0.25">
      <c r="A170" s="25"/>
      <c r="B170" s="25"/>
      <c r="C170" s="25"/>
      <c r="D170" s="25"/>
      <c r="E170" s="25"/>
      <c r="F170" s="26"/>
      <c r="G170" s="27"/>
      <c r="H170" s="27"/>
      <c r="I170" s="25"/>
    </row>
    <row r="171" spans="1:9" x14ac:dyDescent="0.25">
      <c r="A171" s="25"/>
      <c r="B171" s="25"/>
      <c r="C171" s="25"/>
      <c r="D171" s="25"/>
      <c r="E171" s="25"/>
      <c r="F171" s="26"/>
      <c r="G171" s="27"/>
      <c r="H171" s="27"/>
      <c r="I171" s="25"/>
    </row>
    <row r="172" spans="1:9" x14ac:dyDescent="0.25">
      <c r="A172" s="25"/>
      <c r="B172" s="25"/>
      <c r="C172" s="25"/>
      <c r="D172" s="25"/>
      <c r="E172" s="25"/>
      <c r="F172" s="26"/>
      <c r="G172" s="27"/>
      <c r="H172" s="27"/>
      <c r="I172" s="25"/>
    </row>
    <row r="173" spans="1:9" x14ac:dyDescent="0.25">
      <c r="A173" s="25"/>
      <c r="B173" s="25"/>
      <c r="C173" s="25"/>
      <c r="D173" s="25"/>
      <c r="E173" s="25"/>
      <c r="F173" s="26"/>
      <c r="G173" s="27"/>
      <c r="H173" s="27"/>
      <c r="I173" s="25"/>
    </row>
    <row r="174" spans="1:9" x14ac:dyDescent="0.25">
      <c r="A174" s="25"/>
      <c r="B174" s="25"/>
      <c r="C174" s="25"/>
      <c r="D174" s="25"/>
      <c r="E174" s="25"/>
      <c r="F174" s="26"/>
      <c r="G174" s="27"/>
      <c r="H174" s="27"/>
      <c r="I174" s="25"/>
    </row>
    <row r="175" spans="1:9" x14ac:dyDescent="0.25">
      <c r="A175" s="25"/>
      <c r="B175" s="25"/>
      <c r="C175" s="25"/>
      <c r="D175" s="25"/>
      <c r="E175" s="25"/>
      <c r="F175" s="26"/>
      <c r="G175" s="27"/>
      <c r="H175" s="27"/>
      <c r="I175" s="25"/>
    </row>
    <row r="176" spans="1:9" x14ac:dyDescent="0.25">
      <c r="A176" s="25"/>
      <c r="B176" s="25"/>
      <c r="C176" s="25"/>
      <c r="D176" s="25"/>
      <c r="E176" s="25"/>
      <c r="F176" s="26"/>
      <c r="G176" s="27"/>
      <c r="H176" s="27"/>
      <c r="I176" s="25"/>
    </row>
    <row r="177" spans="1:9" x14ac:dyDescent="0.25">
      <c r="A177" s="25"/>
      <c r="B177" s="25"/>
      <c r="C177" s="25"/>
      <c r="D177" s="25"/>
      <c r="E177" s="25"/>
      <c r="F177" s="26"/>
      <c r="G177" s="27"/>
      <c r="H177" s="27"/>
      <c r="I177" s="25"/>
    </row>
    <row r="178" spans="1:9" x14ac:dyDescent="0.25">
      <c r="A178" s="25"/>
      <c r="B178" s="25"/>
      <c r="C178" s="25"/>
      <c r="D178" s="25"/>
      <c r="E178" s="25"/>
      <c r="F178" s="26"/>
      <c r="G178" s="27"/>
      <c r="H178" s="27"/>
      <c r="I178" s="25"/>
    </row>
    <row r="179" spans="1:9" x14ac:dyDescent="0.25">
      <c r="A179" s="25"/>
      <c r="B179" s="25"/>
      <c r="C179" s="25"/>
      <c r="D179" s="25"/>
      <c r="E179" s="25"/>
      <c r="F179" s="26"/>
      <c r="G179" s="27"/>
      <c r="H179" s="27"/>
      <c r="I179" s="25"/>
    </row>
    <row r="180" spans="1:9" x14ac:dyDescent="0.25">
      <c r="A180" s="25"/>
      <c r="B180" s="25"/>
      <c r="C180" s="25"/>
      <c r="D180" s="25"/>
      <c r="E180" s="25"/>
      <c r="F180" s="26"/>
      <c r="G180" s="27"/>
      <c r="H180" s="27"/>
      <c r="I180" s="25"/>
    </row>
    <row r="181" spans="1:9" x14ac:dyDescent="0.25">
      <c r="A181" s="25"/>
      <c r="B181" s="25"/>
      <c r="C181" s="25"/>
      <c r="D181" s="25"/>
      <c r="E181" s="25"/>
      <c r="F181" s="26"/>
      <c r="G181" s="27"/>
      <c r="H181" s="27"/>
      <c r="I181" s="25"/>
    </row>
    <row r="182" spans="1:9" x14ac:dyDescent="0.25">
      <c r="A182" s="25"/>
      <c r="B182" s="25"/>
      <c r="C182" s="25"/>
      <c r="D182" s="25"/>
      <c r="E182" s="25"/>
      <c r="F182" s="26"/>
      <c r="G182" s="27"/>
      <c r="H182" s="27"/>
      <c r="I182" s="25"/>
    </row>
    <row r="183" spans="1:9" x14ac:dyDescent="0.25">
      <c r="A183" s="25"/>
      <c r="B183" s="25"/>
      <c r="C183" s="25"/>
      <c r="D183" s="25"/>
      <c r="E183" s="25"/>
      <c r="F183" s="26"/>
      <c r="G183" s="27"/>
      <c r="H183" s="27"/>
      <c r="I183" s="25"/>
    </row>
    <row r="184" spans="1:9" x14ac:dyDescent="0.25">
      <c r="A184" s="25"/>
      <c r="B184" s="25"/>
      <c r="C184" s="25"/>
      <c r="D184" s="25"/>
      <c r="E184" s="25"/>
      <c r="F184" s="26"/>
      <c r="G184" s="27"/>
      <c r="H184" s="27"/>
      <c r="I184" s="25"/>
    </row>
    <row r="185" spans="1:9" x14ac:dyDescent="0.25">
      <c r="A185" s="25"/>
      <c r="B185" s="25"/>
      <c r="C185" s="25"/>
      <c r="D185" s="25"/>
      <c r="E185" s="25"/>
      <c r="F185" s="26"/>
      <c r="G185" s="27"/>
      <c r="H185" s="27"/>
      <c r="I185" s="25"/>
    </row>
    <row r="186" spans="1:9" x14ac:dyDescent="0.25">
      <c r="A186" s="25"/>
      <c r="B186" s="25"/>
      <c r="C186" s="25"/>
      <c r="D186" s="25"/>
      <c r="E186" s="25"/>
      <c r="F186" s="26"/>
      <c r="G186" s="27"/>
      <c r="H186" s="27"/>
      <c r="I186" s="25"/>
    </row>
    <row r="187" spans="1:9" x14ac:dyDescent="0.25">
      <c r="A187" s="25"/>
      <c r="B187" s="25"/>
      <c r="C187" s="25"/>
      <c r="D187" s="25"/>
      <c r="E187" s="25"/>
      <c r="F187" s="26"/>
      <c r="G187" s="27"/>
      <c r="H187" s="27"/>
      <c r="I187" s="25"/>
    </row>
    <row r="188" spans="1:9" x14ac:dyDescent="0.25">
      <c r="A188" s="25"/>
      <c r="B188" s="25"/>
      <c r="C188" s="25"/>
      <c r="D188" s="25"/>
      <c r="E188" s="25"/>
      <c r="F188" s="26"/>
      <c r="G188" s="27"/>
      <c r="H188" s="27"/>
      <c r="I188" s="25"/>
    </row>
    <row r="189" spans="1:9" x14ac:dyDescent="0.25">
      <c r="A189" s="25"/>
      <c r="B189" s="25"/>
      <c r="C189" s="25"/>
      <c r="D189" s="25"/>
      <c r="E189" s="25"/>
      <c r="F189" s="26"/>
      <c r="G189" s="27"/>
      <c r="H189" s="27"/>
      <c r="I189" s="25"/>
    </row>
    <row r="190" spans="1:9" x14ac:dyDescent="0.25">
      <c r="A190" s="25"/>
      <c r="B190" s="25"/>
      <c r="C190" s="25"/>
      <c r="D190" s="25"/>
      <c r="E190" s="25"/>
      <c r="F190" s="26"/>
      <c r="G190" s="27"/>
      <c r="H190" s="27"/>
      <c r="I190" s="25"/>
    </row>
    <row r="191" spans="1:9" x14ac:dyDescent="0.25">
      <c r="A191" s="25"/>
      <c r="B191" s="25"/>
      <c r="C191" s="25"/>
      <c r="D191" s="25"/>
      <c r="E191" s="25"/>
      <c r="F191" s="26"/>
      <c r="G191" s="27"/>
      <c r="H191" s="27"/>
      <c r="I191" s="25"/>
    </row>
    <row r="192" spans="1:9" x14ac:dyDescent="0.25">
      <c r="A192" s="25"/>
      <c r="B192" s="25"/>
      <c r="C192" s="25"/>
      <c r="D192" s="25"/>
      <c r="E192" s="25"/>
      <c r="F192" s="26"/>
      <c r="G192" s="27"/>
      <c r="H192" s="27"/>
      <c r="I192" s="25"/>
    </row>
    <row r="193" spans="1:9" x14ac:dyDescent="0.25">
      <c r="A193" s="25"/>
      <c r="B193" s="25"/>
      <c r="C193" s="25"/>
      <c r="D193" s="25"/>
      <c r="E193" s="25"/>
      <c r="F193" s="26"/>
      <c r="G193" s="27"/>
      <c r="H193" s="27"/>
      <c r="I193" s="25"/>
    </row>
    <row r="194" spans="1:9" x14ac:dyDescent="0.25">
      <c r="A194" s="25"/>
      <c r="B194" s="25"/>
      <c r="C194" s="25"/>
      <c r="D194" s="25"/>
      <c r="E194" s="25"/>
      <c r="F194" s="26"/>
      <c r="G194" s="27"/>
      <c r="H194" s="27"/>
      <c r="I194" s="25"/>
    </row>
    <row r="195" spans="1:9" x14ac:dyDescent="0.25">
      <c r="A195" s="25"/>
      <c r="B195" s="25"/>
      <c r="C195" s="25"/>
      <c r="D195" s="25"/>
      <c r="E195" s="25"/>
      <c r="F195" s="26"/>
      <c r="G195" s="27"/>
      <c r="H195" s="27"/>
      <c r="I195" s="25"/>
    </row>
    <row r="196" spans="1:9" x14ac:dyDescent="0.25">
      <c r="A196" s="25"/>
      <c r="B196" s="25"/>
      <c r="C196" s="25"/>
      <c r="D196" s="25"/>
      <c r="E196" s="25"/>
      <c r="F196" s="26"/>
      <c r="G196" s="27"/>
      <c r="H196" s="27"/>
      <c r="I196" s="25"/>
    </row>
    <row r="197" spans="1:9" x14ac:dyDescent="0.25">
      <c r="A197" s="25"/>
      <c r="B197" s="25"/>
      <c r="C197" s="25"/>
      <c r="D197" s="25"/>
      <c r="E197" s="25"/>
      <c r="F197" s="26"/>
      <c r="G197" s="27"/>
      <c r="H197" s="27"/>
      <c r="I197" s="25"/>
    </row>
    <row r="198" spans="1:9" x14ac:dyDescent="0.25">
      <c r="A198" s="25"/>
      <c r="B198" s="25"/>
      <c r="C198" s="25"/>
      <c r="D198" s="25"/>
      <c r="E198" s="25"/>
      <c r="F198" s="26"/>
      <c r="G198" s="27"/>
      <c r="H198" s="27"/>
      <c r="I198" s="25"/>
    </row>
    <row r="199" spans="1:9" x14ac:dyDescent="0.25">
      <c r="A199" s="25"/>
      <c r="B199" s="25"/>
      <c r="C199" s="25"/>
      <c r="D199" s="25"/>
      <c r="E199" s="25"/>
      <c r="F199" s="26"/>
      <c r="G199" s="27"/>
      <c r="H199" s="27"/>
      <c r="I199" s="25"/>
    </row>
    <row r="200" spans="1:9" x14ac:dyDescent="0.25">
      <c r="A200" s="25"/>
      <c r="B200" s="25"/>
      <c r="C200" s="25"/>
      <c r="D200" s="25"/>
      <c r="E200" s="25"/>
      <c r="F200" s="26"/>
      <c r="G200" s="27"/>
      <c r="H200" s="27"/>
      <c r="I200" s="25"/>
    </row>
    <row r="201" spans="1:9" x14ac:dyDescent="0.25">
      <c r="A201" s="25"/>
      <c r="B201" s="25"/>
      <c r="C201" s="25"/>
      <c r="D201" s="25"/>
      <c r="E201" s="25"/>
      <c r="F201" s="26"/>
      <c r="G201" s="27"/>
      <c r="H201" s="27"/>
      <c r="I201" s="25"/>
    </row>
    <row r="202" spans="1:9" x14ac:dyDescent="0.25">
      <c r="A202" s="25"/>
      <c r="B202" s="25"/>
      <c r="C202" s="25"/>
      <c r="D202" s="25"/>
      <c r="E202" s="25"/>
      <c r="F202" s="26"/>
      <c r="G202" s="27"/>
      <c r="H202" s="27"/>
      <c r="I202" s="25"/>
    </row>
    <row r="203" spans="1:9" x14ac:dyDescent="0.25">
      <c r="A203" s="25"/>
      <c r="B203" s="25"/>
      <c r="C203" s="25"/>
      <c r="D203" s="25"/>
      <c r="E203" s="25"/>
      <c r="F203" s="26"/>
      <c r="G203" s="27"/>
      <c r="H203" s="27"/>
      <c r="I203" s="25"/>
    </row>
    <row r="204" spans="1:9" x14ac:dyDescent="0.25">
      <c r="A204" s="25"/>
      <c r="B204" s="25"/>
      <c r="C204" s="25"/>
      <c r="D204" s="25"/>
      <c r="E204" s="25"/>
      <c r="F204" s="26"/>
      <c r="G204" s="27"/>
      <c r="H204" s="27"/>
      <c r="I204" s="25"/>
    </row>
    <row r="205" spans="1:9" x14ac:dyDescent="0.25">
      <c r="A205" s="25"/>
      <c r="B205" s="25"/>
      <c r="C205" s="25"/>
      <c r="D205" s="25"/>
      <c r="E205" s="25"/>
      <c r="F205" s="26"/>
      <c r="G205" s="27"/>
      <c r="H205" s="27"/>
      <c r="I205" s="25"/>
    </row>
    <row r="206" spans="1:9" x14ac:dyDescent="0.25">
      <c r="A206" s="25"/>
      <c r="B206" s="25"/>
      <c r="C206" s="25"/>
      <c r="D206" s="25"/>
      <c r="E206" s="25"/>
      <c r="F206" s="26"/>
      <c r="G206" s="27"/>
      <c r="H206" s="27"/>
      <c r="I206" s="25"/>
    </row>
    <row r="207" spans="1:9" x14ac:dyDescent="0.25">
      <c r="A207" s="25"/>
      <c r="B207" s="25"/>
      <c r="C207" s="25"/>
      <c r="D207" s="25"/>
      <c r="E207" s="25"/>
      <c r="F207" s="26"/>
      <c r="G207" s="27"/>
      <c r="H207" s="27"/>
      <c r="I207" s="25"/>
    </row>
    <row r="208" spans="1:9" x14ac:dyDescent="0.25">
      <c r="A208" s="25"/>
      <c r="B208" s="25"/>
      <c r="C208" s="25"/>
      <c r="D208" s="25"/>
      <c r="E208" s="25"/>
      <c r="F208" s="26"/>
      <c r="G208" s="27"/>
      <c r="H208" s="27"/>
      <c r="I208" s="25"/>
    </row>
    <row r="209" spans="1:9" x14ac:dyDescent="0.25">
      <c r="A209" s="25"/>
      <c r="B209" s="25"/>
      <c r="C209" s="25"/>
      <c r="D209" s="25"/>
      <c r="E209" s="25"/>
      <c r="F209" s="26"/>
      <c r="G209" s="27"/>
      <c r="H209" s="27"/>
      <c r="I209" s="25"/>
    </row>
    <row r="210" spans="1:9" x14ac:dyDescent="0.25">
      <c r="A210" s="25"/>
      <c r="B210" s="25"/>
      <c r="C210" s="25"/>
      <c r="D210" s="25"/>
      <c r="E210" s="25"/>
      <c r="F210" s="26"/>
      <c r="G210" s="27"/>
      <c r="H210" s="27"/>
      <c r="I210" s="25"/>
    </row>
    <row r="211" spans="1:9" x14ac:dyDescent="0.25">
      <c r="A211" s="25"/>
      <c r="B211" s="25"/>
      <c r="C211" s="25"/>
      <c r="D211" s="25"/>
      <c r="E211" s="25"/>
      <c r="F211" s="26"/>
      <c r="G211" s="27"/>
      <c r="H211" s="27"/>
      <c r="I211" s="25"/>
    </row>
    <row r="212" spans="1:9" x14ac:dyDescent="0.25">
      <c r="A212" s="25"/>
      <c r="B212" s="25"/>
      <c r="C212" s="25"/>
      <c r="D212" s="25"/>
      <c r="E212" s="25"/>
      <c r="F212" s="26"/>
      <c r="G212" s="27"/>
      <c r="H212" s="27"/>
      <c r="I212" s="25"/>
    </row>
    <row r="213" spans="1:9" x14ac:dyDescent="0.25">
      <c r="A213" s="25"/>
      <c r="B213" s="25"/>
      <c r="C213" s="25"/>
      <c r="D213" s="25"/>
      <c r="E213" s="25"/>
      <c r="F213" s="26"/>
      <c r="G213" s="27"/>
      <c r="H213" s="27"/>
      <c r="I213" s="25"/>
    </row>
    <row r="214" spans="1:9" x14ac:dyDescent="0.25">
      <c r="A214" s="25"/>
      <c r="B214" s="25"/>
      <c r="C214" s="25"/>
      <c r="D214" s="25"/>
      <c r="E214" s="25"/>
      <c r="F214" s="26"/>
      <c r="G214" s="27"/>
      <c r="H214" s="27"/>
      <c r="I214" s="25"/>
    </row>
    <row r="215" spans="1:9" x14ac:dyDescent="0.25">
      <c r="A215" s="25"/>
      <c r="B215" s="25"/>
      <c r="C215" s="25"/>
      <c r="D215" s="25"/>
      <c r="E215" s="25"/>
      <c r="F215" s="26"/>
      <c r="G215" s="27"/>
      <c r="H215" s="27"/>
      <c r="I215" s="25"/>
    </row>
    <row r="216" spans="1:9" x14ac:dyDescent="0.25">
      <c r="A216" s="25"/>
      <c r="B216" s="25"/>
      <c r="C216" s="25"/>
      <c r="D216" s="25"/>
      <c r="E216" s="25"/>
      <c r="F216" s="26"/>
      <c r="G216" s="27"/>
      <c r="H216" s="27"/>
      <c r="I216" s="25"/>
    </row>
    <row r="217" spans="1:9" x14ac:dyDescent="0.25">
      <c r="A217" s="25"/>
      <c r="B217" s="25"/>
      <c r="C217" s="25"/>
      <c r="D217" s="25"/>
      <c r="E217" s="25"/>
      <c r="F217" s="26"/>
      <c r="G217" s="27"/>
      <c r="H217" s="27"/>
      <c r="I217" s="25"/>
    </row>
    <row r="218" spans="1:9" x14ac:dyDescent="0.25">
      <c r="A218" s="25"/>
      <c r="B218" s="25"/>
      <c r="C218" s="25"/>
      <c r="D218" s="25"/>
      <c r="E218" s="25"/>
      <c r="F218" s="26"/>
      <c r="G218" s="27"/>
      <c r="H218" s="27"/>
      <c r="I218" s="25"/>
    </row>
    <row r="219" spans="1:9" x14ac:dyDescent="0.25">
      <c r="A219" s="25"/>
      <c r="B219" s="25"/>
      <c r="C219" s="25"/>
      <c r="D219" s="25"/>
      <c r="E219" s="25"/>
      <c r="F219" s="26"/>
      <c r="G219" s="27"/>
      <c r="H219" s="27"/>
      <c r="I219" s="25"/>
    </row>
    <row r="220" spans="1:9" x14ac:dyDescent="0.25">
      <c r="A220" s="25"/>
      <c r="B220" s="25"/>
      <c r="C220" s="25"/>
      <c r="D220" s="25"/>
      <c r="E220" s="25"/>
      <c r="F220" s="26"/>
      <c r="G220" s="27"/>
      <c r="H220" s="27"/>
      <c r="I220" s="25"/>
    </row>
    <row r="221" spans="1:9" x14ac:dyDescent="0.25">
      <c r="A221" s="25"/>
      <c r="B221" s="25"/>
      <c r="C221" s="25"/>
      <c r="D221" s="25"/>
      <c r="E221" s="25"/>
      <c r="F221" s="26"/>
      <c r="G221" s="27"/>
      <c r="H221" s="27"/>
      <c r="I221" s="25"/>
    </row>
    <row r="222" spans="1:9" x14ac:dyDescent="0.25">
      <c r="A222" s="25"/>
      <c r="B222" s="25"/>
      <c r="C222" s="25"/>
      <c r="D222" s="25"/>
      <c r="E222" s="25"/>
      <c r="F222" s="26"/>
      <c r="G222" s="27"/>
      <c r="H222" s="27"/>
      <c r="I222" s="25"/>
    </row>
    <row r="223" spans="1:9" x14ac:dyDescent="0.25">
      <c r="A223" s="25"/>
      <c r="B223" s="25"/>
      <c r="C223" s="25"/>
      <c r="D223" s="25"/>
      <c r="E223" s="25"/>
      <c r="F223" s="26"/>
      <c r="G223" s="27"/>
      <c r="H223" s="27"/>
      <c r="I223" s="25"/>
    </row>
    <row r="224" spans="1:9" x14ac:dyDescent="0.25">
      <c r="A224" s="25"/>
      <c r="B224" s="25"/>
      <c r="C224" s="25"/>
      <c r="D224" s="25"/>
      <c r="E224" s="25"/>
      <c r="F224" s="26"/>
      <c r="G224" s="27"/>
      <c r="H224" s="27"/>
      <c r="I224" s="25"/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F17" sqref="F17"/>
    </sheetView>
  </sheetViews>
  <sheetFormatPr defaultRowHeight="15.75" x14ac:dyDescent="0.25"/>
  <cols>
    <col min="1" max="1" width="5.42578125" bestFit="1" customWidth="1"/>
    <col min="2" max="2" width="31.7109375" bestFit="1" customWidth="1"/>
    <col min="3" max="3" width="8.85546875" bestFit="1" customWidth="1"/>
    <col min="4" max="4" width="11.85546875" bestFit="1" customWidth="1"/>
    <col min="5" max="5" width="15.7109375" bestFit="1" customWidth="1"/>
    <col min="6" max="6" width="11.85546875" bestFit="1" customWidth="1"/>
    <col min="7" max="7" width="13.7109375" bestFit="1" customWidth="1"/>
    <col min="8" max="8" width="36.28515625" style="1" bestFit="1" customWidth="1"/>
  </cols>
  <sheetData>
    <row r="1" spans="1:8" x14ac:dyDescent="0.25">
      <c r="A1" s="30" t="s">
        <v>91</v>
      </c>
      <c r="B1" s="30" t="s">
        <v>92</v>
      </c>
      <c r="C1" s="30" t="s">
        <v>196</v>
      </c>
      <c r="D1" s="30" t="s">
        <v>93</v>
      </c>
      <c r="E1" s="31" t="s">
        <v>94</v>
      </c>
      <c r="F1" s="30" t="s">
        <v>95</v>
      </c>
      <c r="G1" s="30" t="s">
        <v>96</v>
      </c>
      <c r="H1" s="30" t="s">
        <v>156</v>
      </c>
    </row>
    <row r="2" spans="1:8" x14ac:dyDescent="0.25">
      <c r="A2" s="25">
        <v>1</v>
      </c>
      <c r="B2" s="25" t="s">
        <v>299</v>
      </c>
      <c r="C2" s="25" t="s">
        <v>251</v>
      </c>
      <c r="D2" s="25">
        <v>2</v>
      </c>
      <c r="E2" s="26"/>
      <c r="F2" s="27">
        <f>D2*E2</f>
        <v>0</v>
      </c>
      <c r="G2" s="27">
        <f>F2/12</f>
        <v>0</v>
      </c>
      <c r="H2" s="135" t="s">
        <v>153</v>
      </c>
    </row>
    <row r="3" spans="1:8" x14ac:dyDescent="0.25">
      <c r="A3" s="25">
        <v>2</v>
      </c>
      <c r="B3" s="25" t="s">
        <v>300</v>
      </c>
      <c r="C3" s="25" t="s">
        <v>303</v>
      </c>
      <c r="D3" s="25">
        <v>4</v>
      </c>
      <c r="E3" s="26"/>
      <c r="F3" s="27">
        <f t="shared" ref="F3:F5" si="0">D3*E3</f>
        <v>0</v>
      </c>
      <c r="G3" s="27">
        <f t="shared" ref="G3:G5" si="1">F3/12</f>
        <v>0</v>
      </c>
      <c r="H3" s="135" t="s">
        <v>153</v>
      </c>
    </row>
    <row r="4" spans="1:8" x14ac:dyDescent="0.25">
      <c r="A4" s="25">
        <v>3</v>
      </c>
      <c r="B4" s="25" t="s">
        <v>301</v>
      </c>
      <c r="C4" s="25" t="s">
        <v>251</v>
      </c>
      <c r="D4" s="25">
        <v>2</v>
      </c>
      <c r="E4" s="26"/>
      <c r="F4" s="27">
        <f t="shared" si="0"/>
        <v>0</v>
      </c>
      <c r="G4" s="27">
        <f t="shared" si="1"/>
        <v>0</v>
      </c>
      <c r="H4" s="135" t="s">
        <v>153</v>
      </c>
    </row>
    <row r="5" spans="1:8" x14ac:dyDescent="0.25">
      <c r="A5" s="25">
        <v>4</v>
      </c>
      <c r="B5" s="25" t="s">
        <v>302</v>
      </c>
      <c r="C5" s="25" t="s">
        <v>303</v>
      </c>
      <c r="D5" s="25">
        <v>4</v>
      </c>
      <c r="E5" s="26"/>
      <c r="F5" s="27">
        <f t="shared" si="0"/>
        <v>0</v>
      </c>
      <c r="G5" s="27">
        <f t="shared" si="1"/>
        <v>0</v>
      </c>
      <c r="H5" s="135" t="s">
        <v>153</v>
      </c>
    </row>
    <row r="6" spans="1:8" x14ac:dyDescent="0.25">
      <c r="A6" s="25"/>
      <c r="B6" s="25"/>
      <c r="C6" s="25"/>
      <c r="D6" s="25"/>
      <c r="E6" s="26"/>
      <c r="F6" s="27"/>
      <c r="G6" s="27"/>
      <c r="H6" s="25"/>
    </row>
    <row r="7" spans="1:8" x14ac:dyDescent="0.25">
      <c r="A7" s="25"/>
      <c r="B7" s="25"/>
      <c r="C7" s="25"/>
      <c r="D7" s="25"/>
      <c r="E7" s="26"/>
      <c r="F7" s="27"/>
      <c r="G7" s="27"/>
      <c r="H7" s="25"/>
    </row>
    <row r="8" spans="1:8" x14ac:dyDescent="0.25">
      <c r="A8" s="25"/>
      <c r="B8" s="25"/>
      <c r="C8" s="25"/>
      <c r="D8" s="25"/>
      <c r="E8" s="26"/>
      <c r="F8" s="27"/>
      <c r="G8" s="27"/>
      <c r="H8" s="25"/>
    </row>
    <row r="9" spans="1:8" x14ac:dyDescent="0.25">
      <c r="A9" s="25"/>
      <c r="B9" s="25"/>
      <c r="C9" s="25"/>
      <c r="D9" s="25"/>
      <c r="E9" s="26"/>
      <c r="F9" s="27"/>
      <c r="G9" s="27"/>
      <c r="H9" s="25"/>
    </row>
    <row r="10" spans="1:8" x14ac:dyDescent="0.25">
      <c r="A10" s="25"/>
      <c r="B10" s="25"/>
      <c r="C10" s="25"/>
      <c r="D10" s="25"/>
      <c r="E10" s="26"/>
      <c r="F10" s="27"/>
      <c r="G10" s="27"/>
      <c r="H10" s="25"/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topLeftCell="A25" zoomScaleNormal="100" zoomScaleSheetLayoutView="100" workbookViewId="0">
      <selection activeCell="H15" sqref="H15"/>
    </sheetView>
  </sheetViews>
  <sheetFormatPr defaultRowHeight="12.75" x14ac:dyDescent="0.2"/>
  <cols>
    <col min="1" max="1" width="10.85546875" style="125" customWidth="1"/>
    <col min="2" max="2" width="18.28515625" style="126" customWidth="1"/>
    <col min="3" max="3" width="18.85546875" style="125" customWidth="1"/>
    <col min="4" max="4" width="16.5703125" style="125" customWidth="1"/>
    <col min="5" max="5" width="18.28515625" style="125" customWidth="1"/>
    <col min="6" max="6" width="17.5703125" style="125" customWidth="1"/>
    <col min="7" max="7" width="19" style="99" customWidth="1"/>
    <col min="8" max="10" width="9.140625" style="99"/>
    <col min="11" max="12" width="10.140625" style="99" bestFit="1" customWidth="1"/>
    <col min="13" max="256" width="9.140625" style="99"/>
    <col min="257" max="257" width="10.85546875" style="99" customWidth="1"/>
    <col min="258" max="258" width="18.28515625" style="99" customWidth="1"/>
    <col min="259" max="259" width="18.85546875" style="99" customWidth="1"/>
    <col min="260" max="260" width="16.5703125" style="99" customWidth="1"/>
    <col min="261" max="261" width="18.28515625" style="99" customWidth="1"/>
    <col min="262" max="262" width="17.5703125" style="99" customWidth="1"/>
    <col min="263" max="263" width="19" style="99" customWidth="1"/>
    <col min="264" max="512" width="9.140625" style="99"/>
    <col min="513" max="513" width="10.85546875" style="99" customWidth="1"/>
    <col min="514" max="514" width="18.28515625" style="99" customWidth="1"/>
    <col min="515" max="515" width="18.85546875" style="99" customWidth="1"/>
    <col min="516" max="516" width="16.5703125" style="99" customWidth="1"/>
    <col min="517" max="517" width="18.28515625" style="99" customWidth="1"/>
    <col min="518" max="518" width="17.5703125" style="99" customWidth="1"/>
    <col min="519" max="519" width="19" style="99" customWidth="1"/>
    <col min="520" max="768" width="9.140625" style="99"/>
    <col min="769" max="769" width="10.85546875" style="99" customWidth="1"/>
    <col min="770" max="770" width="18.28515625" style="99" customWidth="1"/>
    <col min="771" max="771" width="18.85546875" style="99" customWidth="1"/>
    <col min="772" max="772" width="16.5703125" style="99" customWidth="1"/>
    <col min="773" max="773" width="18.28515625" style="99" customWidth="1"/>
    <col min="774" max="774" width="17.5703125" style="99" customWidth="1"/>
    <col min="775" max="775" width="19" style="99" customWidth="1"/>
    <col min="776" max="1024" width="9.140625" style="99"/>
    <col min="1025" max="1025" width="10.85546875" style="99" customWidth="1"/>
    <col min="1026" max="1026" width="18.28515625" style="99" customWidth="1"/>
    <col min="1027" max="1027" width="18.85546875" style="99" customWidth="1"/>
    <col min="1028" max="1028" width="16.5703125" style="99" customWidth="1"/>
    <col min="1029" max="1029" width="18.28515625" style="99" customWidth="1"/>
    <col min="1030" max="1030" width="17.5703125" style="99" customWidth="1"/>
    <col min="1031" max="1031" width="19" style="99" customWidth="1"/>
    <col min="1032" max="1280" width="9.140625" style="99"/>
    <col min="1281" max="1281" width="10.85546875" style="99" customWidth="1"/>
    <col min="1282" max="1282" width="18.28515625" style="99" customWidth="1"/>
    <col min="1283" max="1283" width="18.85546875" style="99" customWidth="1"/>
    <col min="1284" max="1284" width="16.5703125" style="99" customWidth="1"/>
    <col min="1285" max="1285" width="18.28515625" style="99" customWidth="1"/>
    <col min="1286" max="1286" width="17.5703125" style="99" customWidth="1"/>
    <col min="1287" max="1287" width="19" style="99" customWidth="1"/>
    <col min="1288" max="1536" width="9.140625" style="99"/>
    <col min="1537" max="1537" width="10.85546875" style="99" customWidth="1"/>
    <col min="1538" max="1538" width="18.28515625" style="99" customWidth="1"/>
    <col min="1539" max="1539" width="18.85546875" style="99" customWidth="1"/>
    <col min="1540" max="1540" width="16.5703125" style="99" customWidth="1"/>
    <col min="1541" max="1541" width="18.28515625" style="99" customWidth="1"/>
    <col min="1542" max="1542" width="17.5703125" style="99" customWidth="1"/>
    <col min="1543" max="1543" width="19" style="99" customWidth="1"/>
    <col min="1544" max="1792" width="9.140625" style="99"/>
    <col min="1793" max="1793" width="10.85546875" style="99" customWidth="1"/>
    <col min="1794" max="1794" width="18.28515625" style="99" customWidth="1"/>
    <col min="1795" max="1795" width="18.85546875" style="99" customWidth="1"/>
    <col min="1796" max="1796" width="16.5703125" style="99" customWidth="1"/>
    <col min="1797" max="1797" width="18.28515625" style="99" customWidth="1"/>
    <col min="1798" max="1798" width="17.5703125" style="99" customWidth="1"/>
    <col min="1799" max="1799" width="19" style="99" customWidth="1"/>
    <col min="1800" max="2048" width="9.140625" style="99"/>
    <col min="2049" max="2049" width="10.85546875" style="99" customWidth="1"/>
    <col min="2050" max="2050" width="18.28515625" style="99" customWidth="1"/>
    <col min="2051" max="2051" width="18.85546875" style="99" customWidth="1"/>
    <col min="2052" max="2052" width="16.5703125" style="99" customWidth="1"/>
    <col min="2053" max="2053" width="18.28515625" style="99" customWidth="1"/>
    <col min="2054" max="2054" width="17.5703125" style="99" customWidth="1"/>
    <col min="2055" max="2055" width="19" style="99" customWidth="1"/>
    <col min="2056" max="2304" width="9.140625" style="99"/>
    <col min="2305" max="2305" width="10.85546875" style="99" customWidth="1"/>
    <col min="2306" max="2306" width="18.28515625" style="99" customWidth="1"/>
    <col min="2307" max="2307" width="18.85546875" style="99" customWidth="1"/>
    <col min="2308" max="2308" width="16.5703125" style="99" customWidth="1"/>
    <col min="2309" max="2309" width="18.28515625" style="99" customWidth="1"/>
    <col min="2310" max="2310" width="17.5703125" style="99" customWidth="1"/>
    <col min="2311" max="2311" width="19" style="99" customWidth="1"/>
    <col min="2312" max="2560" width="9.140625" style="99"/>
    <col min="2561" max="2561" width="10.85546875" style="99" customWidth="1"/>
    <col min="2562" max="2562" width="18.28515625" style="99" customWidth="1"/>
    <col min="2563" max="2563" width="18.85546875" style="99" customWidth="1"/>
    <col min="2564" max="2564" width="16.5703125" style="99" customWidth="1"/>
    <col min="2565" max="2565" width="18.28515625" style="99" customWidth="1"/>
    <col min="2566" max="2566" width="17.5703125" style="99" customWidth="1"/>
    <col min="2567" max="2567" width="19" style="99" customWidth="1"/>
    <col min="2568" max="2816" width="9.140625" style="99"/>
    <col min="2817" max="2817" width="10.85546875" style="99" customWidth="1"/>
    <col min="2818" max="2818" width="18.28515625" style="99" customWidth="1"/>
    <col min="2819" max="2819" width="18.85546875" style="99" customWidth="1"/>
    <col min="2820" max="2820" width="16.5703125" style="99" customWidth="1"/>
    <col min="2821" max="2821" width="18.28515625" style="99" customWidth="1"/>
    <col min="2822" max="2822" width="17.5703125" style="99" customWidth="1"/>
    <col min="2823" max="2823" width="19" style="99" customWidth="1"/>
    <col min="2824" max="3072" width="9.140625" style="99"/>
    <col min="3073" max="3073" width="10.85546875" style="99" customWidth="1"/>
    <col min="3074" max="3074" width="18.28515625" style="99" customWidth="1"/>
    <col min="3075" max="3075" width="18.85546875" style="99" customWidth="1"/>
    <col min="3076" max="3076" width="16.5703125" style="99" customWidth="1"/>
    <col min="3077" max="3077" width="18.28515625" style="99" customWidth="1"/>
    <col min="3078" max="3078" width="17.5703125" style="99" customWidth="1"/>
    <col min="3079" max="3079" width="19" style="99" customWidth="1"/>
    <col min="3080" max="3328" width="9.140625" style="99"/>
    <col min="3329" max="3329" width="10.85546875" style="99" customWidth="1"/>
    <col min="3330" max="3330" width="18.28515625" style="99" customWidth="1"/>
    <col min="3331" max="3331" width="18.85546875" style="99" customWidth="1"/>
    <col min="3332" max="3332" width="16.5703125" style="99" customWidth="1"/>
    <col min="3333" max="3333" width="18.28515625" style="99" customWidth="1"/>
    <col min="3334" max="3334" width="17.5703125" style="99" customWidth="1"/>
    <col min="3335" max="3335" width="19" style="99" customWidth="1"/>
    <col min="3336" max="3584" width="9.140625" style="99"/>
    <col min="3585" max="3585" width="10.85546875" style="99" customWidth="1"/>
    <col min="3586" max="3586" width="18.28515625" style="99" customWidth="1"/>
    <col min="3587" max="3587" width="18.85546875" style="99" customWidth="1"/>
    <col min="3588" max="3588" width="16.5703125" style="99" customWidth="1"/>
    <col min="3589" max="3589" width="18.28515625" style="99" customWidth="1"/>
    <col min="3590" max="3590" width="17.5703125" style="99" customWidth="1"/>
    <col min="3591" max="3591" width="19" style="99" customWidth="1"/>
    <col min="3592" max="3840" width="9.140625" style="99"/>
    <col min="3841" max="3841" width="10.85546875" style="99" customWidth="1"/>
    <col min="3842" max="3842" width="18.28515625" style="99" customWidth="1"/>
    <col min="3843" max="3843" width="18.85546875" style="99" customWidth="1"/>
    <col min="3844" max="3844" width="16.5703125" style="99" customWidth="1"/>
    <col min="3845" max="3845" width="18.28515625" style="99" customWidth="1"/>
    <col min="3846" max="3846" width="17.5703125" style="99" customWidth="1"/>
    <col min="3847" max="3847" width="19" style="99" customWidth="1"/>
    <col min="3848" max="4096" width="9.140625" style="99"/>
    <col min="4097" max="4097" width="10.85546875" style="99" customWidth="1"/>
    <col min="4098" max="4098" width="18.28515625" style="99" customWidth="1"/>
    <col min="4099" max="4099" width="18.85546875" style="99" customWidth="1"/>
    <col min="4100" max="4100" width="16.5703125" style="99" customWidth="1"/>
    <col min="4101" max="4101" width="18.28515625" style="99" customWidth="1"/>
    <col min="4102" max="4102" width="17.5703125" style="99" customWidth="1"/>
    <col min="4103" max="4103" width="19" style="99" customWidth="1"/>
    <col min="4104" max="4352" width="9.140625" style="99"/>
    <col min="4353" max="4353" width="10.85546875" style="99" customWidth="1"/>
    <col min="4354" max="4354" width="18.28515625" style="99" customWidth="1"/>
    <col min="4355" max="4355" width="18.85546875" style="99" customWidth="1"/>
    <col min="4356" max="4356" width="16.5703125" style="99" customWidth="1"/>
    <col min="4357" max="4357" width="18.28515625" style="99" customWidth="1"/>
    <col min="4358" max="4358" width="17.5703125" style="99" customWidth="1"/>
    <col min="4359" max="4359" width="19" style="99" customWidth="1"/>
    <col min="4360" max="4608" width="9.140625" style="99"/>
    <col min="4609" max="4609" width="10.85546875" style="99" customWidth="1"/>
    <col min="4610" max="4610" width="18.28515625" style="99" customWidth="1"/>
    <col min="4611" max="4611" width="18.85546875" style="99" customWidth="1"/>
    <col min="4612" max="4612" width="16.5703125" style="99" customWidth="1"/>
    <col min="4613" max="4613" width="18.28515625" style="99" customWidth="1"/>
    <col min="4614" max="4614" width="17.5703125" style="99" customWidth="1"/>
    <col min="4615" max="4615" width="19" style="99" customWidth="1"/>
    <col min="4616" max="4864" width="9.140625" style="99"/>
    <col min="4865" max="4865" width="10.85546875" style="99" customWidth="1"/>
    <col min="4866" max="4866" width="18.28515625" style="99" customWidth="1"/>
    <col min="4867" max="4867" width="18.85546875" style="99" customWidth="1"/>
    <col min="4868" max="4868" width="16.5703125" style="99" customWidth="1"/>
    <col min="4869" max="4869" width="18.28515625" style="99" customWidth="1"/>
    <col min="4870" max="4870" width="17.5703125" style="99" customWidth="1"/>
    <col min="4871" max="4871" width="19" style="99" customWidth="1"/>
    <col min="4872" max="5120" width="9.140625" style="99"/>
    <col min="5121" max="5121" width="10.85546875" style="99" customWidth="1"/>
    <col min="5122" max="5122" width="18.28515625" style="99" customWidth="1"/>
    <col min="5123" max="5123" width="18.85546875" style="99" customWidth="1"/>
    <col min="5124" max="5124" width="16.5703125" style="99" customWidth="1"/>
    <col min="5125" max="5125" width="18.28515625" style="99" customWidth="1"/>
    <col min="5126" max="5126" width="17.5703125" style="99" customWidth="1"/>
    <col min="5127" max="5127" width="19" style="99" customWidth="1"/>
    <col min="5128" max="5376" width="9.140625" style="99"/>
    <col min="5377" max="5377" width="10.85546875" style="99" customWidth="1"/>
    <col min="5378" max="5378" width="18.28515625" style="99" customWidth="1"/>
    <col min="5379" max="5379" width="18.85546875" style="99" customWidth="1"/>
    <col min="5380" max="5380" width="16.5703125" style="99" customWidth="1"/>
    <col min="5381" max="5381" width="18.28515625" style="99" customWidth="1"/>
    <col min="5382" max="5382" width="17.5703125" style="99" customWidth="1"/>
    <col min="5383" max="5383" width="19" style="99" customWidth="1"/>
    <col min="5384" max="5632" width="9.140625" style="99"/>
    <col min="5633" max="5633" width="10.85546875" style="99" customWidth="1"/>
    <col min="5634" max="5634" width="18.28515625" style="99" customWidth="1"/>
    <col min="5635" max="5635" width="18.85546875" style="99" customWidth="1"/>
    <col min="5636" max="5636" width="16.5703125" style="99" customWidth="1"/>
    <col min="5637" max="5637" width="18.28515625" style="99" customWidth="1"/>
    <col min="5638" max="5638" width="17.5703125" style="99" customWidth="1"/>
    <col min="5639" max="5639" width="19" style="99" customWidth="1"/>
    <col min="5640" max="5888" width="9.140625" style="99"/>
    <col min="5889" max="5889" width="10.85546875" style="99" customWidth="1"/>
    <col min="5890" max="5890" width="18.28515625" style="99" customWidth="1"/>
    <col min="5891" max="5891" width="18.85546875" style="99" customWidth="1"/>
    <col min="5892" max="5892" width="16.5703125" style="99" customWidth="1"/>
    <col min="5893" max="5893" width="18.28515625" style="99" customWidth="1"/>
    <col min="5894" max="5894" width="17.5703125" style="99" customWidth="1"/>
    <col min="5895" max="5895" width="19" style="99" customWidth="1"/>
    <col min="5896" max="6144" width="9.140625" style="99"/>
    <col min="6145" max="6145" width="10.85546875" style="99" customWidth="1"/>
    <col min="6146" max="6146" width="18.28515625" style="99" customWidth="1"/>
    <col min="6147" max="6147" width="18.85546875" style="99" customWidth="1"/>
    <col min="6148" max="6148" width="16.5703125" style="99" customWidth="1"/>
    <col min="6149" max="6149" width="18.28515625" style="99" customWidth="1"/>
    <col min="6150" max="6150" width="17.5703125" style="99" customWidth="1"/>
    <col min="6151" max="6151" width="19" style="99" customWidth="1"/>
    <col min="6152" max="6400" width="9.140625" style="99"/>
    <col min="6401" max="6401" width="10.85546875" style="99" customWidth="1"/>
    <col min="6402" max="6402" width="18.28515625" style="99" customWidth="1"/>
    <col min="6403" max="6403" width="18.85546875" style="99" customWidth="1"/>
    <col min="6404" max="6404" width="16.5703125" style="99" customWidth="1"/>
    <col min="6405" max="6405" width="18.28515625" style="99" customWidth="1"/>
    <col min="6406" max="6406" width="17.5703125" style="99" customWidth="1"/>
    <col min="6407" max="6407" width="19" style="99" customWidth="1"/>
    <col min="6408" max="6656" width="9.140625" style="99"/>
    <col min="6657" max="6657" width="10.85546875" style="99" customWidth="1"/>
    <col min="6658" max="6658" width="18.28515625" style="99" customWidth="1"/>
    <col min="6659" max="6659" width="18.85546875" style="99" customWidth="1"/>
    <col min="6660" max="6660" width="16.5703125" style="99" customWidth="1"/>
    <col min="6661" max="6661" width="18.28515625" style="99" customWidth="1"/>
    <col min="6662" max="6662" width="17.5703125" style="99" customWidth="1"/>
    <col min="6663" max="6663" width="19" style="99" customWidth="1"/>
    <col min="6664" max="6912" width="9.140625" style="99"/>
    <col min="6913" max="6913" width="10.85546875" style="99" customWidth="1"/>
    <col min="6914" max="6914" width="18.28515625" style="99" customWidth="1"/>
    <col min="6915" max="6915" width="18.85546875" style="99" customWidth="1"/>
    <col min="6916" max="6916" width="16.5703125" style="99" customWidth="1"/>
    <col min="6917" max="6917" width="18.28515625" style="99" customWidth="1"/>
    <col min="6918" max="6918" width="17.5703125" style="99" customWidth="1"/>
    <col min="6919" max="6919" width="19" style="99" customWidth="1"/>
    <col min="6920" max="7168" width="9.140625" style="99"/>
    <col min="7169" max="7169" width="10.85546875" style="99" customWidth="1"/>
    <col min="7170" max="7170" width="18.28515625" style="99" customWidth="1"/>
    <col min="7171" max="7171" width="18.85546875" style="99" customWidth="1"/>
    <col min="7172" max="7172" width="16.5703125" style="99" customWidth="1"/>
    <col min="7173" max="7173" width="18.28515625" style="99" customWidth="1"/>
    <col min="7174" max="7174" width="17.5703125" style="99" customWidth="1"/>
    <col min="7175" max="7175" width="19" style="99" customWidth="1"/>
    <col min="7176" max="7424" width="9.140625" style="99"/>
    <col min="7425" max="7425" width="10.85546875" style="99" customWidth="1"/>
    <col min="7426" max="7426" width="18.28515625" style="99" customWidth="1"/>
    <col min="7427" max="7427" width="18.85546875" style="99" customWidth="1"/>
    <col min="7428" max="7428" width="16.5703125" style="99" customWidth="1"/>
    <col min="7429" max="7429" width="18.28515625" style="99" customWidth="1"/>
    <col min="7430" max="7430" width="17.5703125" style="99" customWidth="1"/>
    <col min="7431" max="7431" width="19" style="99" customWidth="1"/>
    <col min="7432" max="7680" width="9.140625" style="99"/>
    <col min="7681" max="7681" width="10.85546875" style="99" customWidth="1"/>
    <col min="7682" max="7682" width="18.28515625" style="99" customWidth="1"/>
    <col min="7683" max="7683" width="18.85546875" style="99" customWidth="1"/>
    <col min="7684" max="7684" width="16.5703125" style="99" customWidth="1"/>
    <col min="7685" max="7685" width="18.28515625" style="99" customWidth="1"/>
    <col min="7686" max="7686" width="17.5703125" style="99" customWidth="1"/>
    <col min="7687" max="7687" width="19" style="99" customWidth="1"/>
    <col min="7688" max="7936" width="9.140625" style="99"/>
    <col min="7937" max="7937" width="10.85546875" style="99" customWidth="1"/>
    <col min="7938" max="7938" width="18.28515625" style="99" customWidth="1"/>
    <col min="7939" max="7939" width="18.85546875" style="99" customWidth="1"/>
    <col min="7940" max="7940" width="16.5703125" style="99" customWidth="1"/>
    <col min="7941" max="7941" width="18.28515625" style="99" customWidth="1"/>
    <col min="7942" max="7942" width="17.5703125" style="99" customWidth="1"/>
    <col min="7943" max="7943" width="19" style="99" customWidth="1"/>
    <col min="7944" max="8192" width="9.140625" style="99"/>
    <col min="8193" max="8193" width="10.85546875" style="99" customWidth="1"/>
    <col min="8194" max="8194" width="18.28515625" style="99" customWidth="1"/>
    <col min="8195" max="8195" width="18.85546875" style="99" customWidth="1"/>
    <col min="8196" max="8196" width="16.5703125" style="99" customWidth="1"/>
    <col min="8197" max="8197" width="18.28515625" style="99" customWidth="1"/>
    <col min="8198" max="8198" width="17.5703125" style="99" customWidth="1"/>
    <col min="8199" max="8199" width="19" style="99" customWidth="1"/>
    <col min="8200" max="8448" width="9.140625" style="99"/>
    <col min="8449" max="8449" width="10.85546875" style="99" customWidth="1"/>
    <col min="8450" max="8450" width="18.28515625" style="99" customWidth="1"/>
    <col min="8451" max="8451" width="18.85546875" style="99" customWidth="1"/>
    <col min="8452" max="8452" width="16.5703125" style="99" customWidth="1"/>
    <col min="8453" max="8453" width="18.28515625" style="99" customWidth="1"/>
    <col min="8454" max="8454" width="17.5703125" style="99" customWidth="1"/>
    <col min="8455" max="8455" width="19" style="99" customWidth="1"/>
    <col min="8456" max="8704" width="9.140625" style="99"/>
    <col min="8705" max="8705" width="10.85546875" style="99" customWidth="1"/>
    <col min="8706" max="8706" width="18.28515625" style="99" customWidth="1"/>
    <col min="8707" max="8707" width="18.85546875" style="99" customWidth="1"/>
    <col min="8708" max="8708" width="16.5703125" style="99" customWidth="1"/>
    <col min="8709" max="8709" width="18.28515625" style="99" customWidth="1"/>
    <col min="8710" max="8710" width="17.5703125" style="99" customWidth="1"/>
    <col min="8711" max="8711" width="19" style="99" customWidth="1"/>
    <col min="8712" max="8960" width="9.140625" style="99"/>
    <col min="8961" max="8961" width="10.85546875" style="99" customWidth="1"/>
    <col min="8962" max="8962" width="18.28515625" style="99" customWidth="1"/>
    <col min="8963" max="8963" width="18.85546875" style="99" customWidth="1"/>
    <col min="8964" max="8964" width="16.5703125" style="99" customWidth="1"/>
    <col min="8965" max="8965" width="18.28515625" style="99" customWidth="1"/>
    <col min="8966" max="8966" width="17.5703125" style="99" customWidth="1"/>
    <col min="8967" max="8967" width="19" style="99" customWidth="1"/>
    <col min="8968" max="9216" width="9.140625" style="99"/>
    <col min="9217" max="9217" width="10.85546875" style="99" customWidth="1"/>
    <col min="9218" max="9218" width="18.28515625" style="99" customWidth="1"/>
    <col min="9219" max="9219" width="18.85546875" style="99" customWidth="1"/>
    <col min="9220" max="9220" width="16.5703125" style="99" customWidth="1"/>
    <col min="9221" max="9221" width="18.28515625" style="99" customWidth="1"/>
    <col min="9222" max="9222" width="17.5703125" style="99" customWidth="1"/>
    <col min="9223" max="9223" width="19" style="99" customWidth="1"/>
    <col min="9224" max="9472" width="9.140625" style="99"/>
    <col min="9473" max="9473" width="10.85546875" style="99" customWidth="1"/>
    <col min="9474" max="9474" width="18.28515625" style="99" customWidth="1"/>
    <col min="9475" max="9475" width="18.85546875" style="99" customWidth="1"/>
    <col min="9476" max="9476" width="16.5703125" style="99" customWidth="1"/>
    <col min="9477" max="9477" width="18.28515625" style="99" customWidth="1"/>
    <col min="9478" max="9478" width="17.5703125" style="99" customWidth="1"/>
    <col min="9479" max="9479" width="19" style="99" customWidth="1"/>
    <col min="9480" max="9728" width="9.140625" style="99"/>
    <col min="9729" max="9729" width="10.85546875" style="99" customWidth="1"/>
    <col min="9730" max="9730" width="18.28515625" style="99" customWidth="1"/>
    <col min="9731" max="9731" width="18.85546875" style="99" customWidth="1"/>
    <col min="9732" max="9732" width="16.5703125" style="99" customWidth="1"/>
    <col min="9733" max="9733" width="18.28515625" style="99" customWidth="1"/>
    <col min="9734" max="9734" width="17.5703125" style="99" customWidth="1"/>
    <col min="9735" max="9735" width="19" style="99" customWidth="1"/>
    <col min="9736" max="9984" width="9.140625" style="99"/>
    <col min="9985" max="9985" width="10.85546875" style="99" customWidth="1"/>
    <col min="9986" max="9986" width="18.28515625" style="99" customWidth="1"/>
    <col min="9987" max="9987" width="18.85546875" style="99" customWidth="1"/>
    <col min="9988" max="9988" width="16.5703125" style="99" customWidth="1"/>
    <col min="9989" max="9989" width="18.28515625" style="99" customWidth="1"/>
    <col min="9990" max="9990" width="17.5703125" style="99" customWidth="1"/>
    <col min="9991" max="9991" width="19" style="99" customWidth="1"/>
    <col min="9992" max="10240" width="9.140625" style="99"/>
    <col min="10241" max="10241" width="10.85546875" style="99" customWidth="1"/>
    <col min="10242" max="10242" width="18.28515625" style="99" customWidth="1"/>
    <col min="10243" max="10243" width="18.85546875" style="99" customWidth="1"/>
    <col min="10244" max="10244" width="16.5703125" style="99" customWidth="1"/>
    <col min="10245" max="10245" width="18.28515625" style="99" customWidth="1"/>
    <col min="10246" max="10246" width="17.5703125" style="99" customWidth="1"/>
    <col min="10247" max="10247" width="19" style="99" customWidth="1"/>
    <col min="10248" max="10496" width="9.140625" style="99"/>
    <col min="10497" max="10497" width="10.85546875" style="99" customWidth="1"/>
    <col min="10498" max="10498" width="18.28515625" style="99" customWidth="1"/>
    <col min="10499" max="10499" width="18.85546875" style="99" customWidth="1"/>
    <col min="10500" max="10500" width="16.5703125" style="99" customWidth="1"/>
    <col min="10501" max="10501" width="18.28515625" style="99" customWidth="1"/>
    <col min="10502" max="10502" width="17.5703125" style="99" customWidth="1"/>
    <col min="10503" max="10503" width="19" style="99" customWidth="1"/>
    <col min="10504" max="10752" width="9.140625" style="99"/>
    <col min="10753" max="10753" width="10.85546875" style="99" customWidth="1"/>
    <col min="10754" max="10754" width="18.28515625" style="99" customWidth="1"/>
    <col min="10755" max="10755" width="18.85546875" style="99" customWidth="1"/>
    <col min="10756" max="10756" width="16.5703125" style="99" customWidth="1"/>
    <col min="10757" max="10757" width="18.28515625" style="99" customWidth="1"/>
    <col min="10758" max="10758" width="17.5703125" style="99" customWidth="1"/>
    <col min="10759" max="10759" width="19" style="99" customWidth="1"/>
    <col min="10760" max="11008" width="9.140625" style="99"/>
    <col min="11009" max="11009" width="10.85546875" style="99" customWidth="1"/>
    <col min="11010" max="11010" width="18.28515625" style="99" customWidth="1"/>
    <col min="11011" max="11011" width="18.85546875" style="99" customWidth="1"/>
    <col min="11012" max="11012" width="16.5703125" style="99" customWidth="1"/>
    <col min="11013" max="11013" width="18.28515625" style="99" customWidth="1"/>
    <col min="11014" max="11014" width="17.5703125" style="99" customWidth="1"/>
    <col min="11015" max="11015" width="19" style="99" customWidth="1"/>
    <col min="11016" max="11264" width="9.140625" style="99"/>
    <col min="11265" max="11265" width="10.85546875" style="99" customWidth="1"/>
    <col min="11266" max="11266" width="18.28515625" style="99" customWidth="1"/>
    <col min="11267" max="11267" width="18.85546875" style="99" customWidth="1"/>
    <col min="11268" max="11268" width="16.5703125" style="99" customWidth="1"/>
    <col min="11269" max="11269" width="18.28515625" style="99" customWidth="1"/>
    <col min="11270" max="11270" width="17.5703125" style="99" customWidth="1"/>
    <col min="11271" max="11271" width="19" style="99" customWidth="1"/>
    <col min="11272" max="11520" width="9.140625" style="99"/>
    <col min="11521" max="11521" width="10.85546875" style="99" customWidth="1"/>
    <col min="11522" max="11522" width="18.28515625" style="99" customWidth="1"/>
    <col min="11523" max="11523" width="18.85546875" style="99" customWidth="1"/>
    <col min="11524" max="11524" width="16.5703125" style="99" customWidth="1"/>
    <col min="11525" max="11525" width="18.28515625" style="99" customWidth="1"/>
    <col min="11526" max="11526" width="17.5703125" style="99" customWidth="1"/>
    <col min="11527" max="11527" width="19" style="99" customWidth="1"/>
    <col min="11528" max="11776" width="9.140625" style="99"/>
    <col min="11777" max="11777" width="10.85546875" style="99" customWidth="1"/>
    <col min="11778" max="11778" width="18.28515625" style="99" customWidth="1"/>
    <col min="11779" max="11779" width="18.85546875" style="99" customWidth="1"/>
    <col min="11780" max="11780" width="16.5703125" style="99" customWidth="1"/>
    <col min="11781" max="11781" width="18.28515625" style="99" customWidth="1"/>
    <col min="11782" max="11782" width="17.5703125" style="99" customWidth="1"/>
    <col min="11783" max="11783" width="19" style="99" customWidth="1"/>
    <col min="11784" max="12032" width="9.140625" style="99"/>
    <col min="12033" max="12033" width="10.85546875" style="99" customWidth="1"/>
    <col min="12034" max="12034" width="18.28515625" style="99" customWidth="1"/>
    <col min="12035" max="12035" width="18.85546875" style="99" customWidth="1"/>
    <col min="12036" max="12036" width="16.5703125" style="99" customWidth="1"/>
    <col min="12037" max="12037" width="18.28515625" style="99" customWidth="1"/>
    <col min="12038" max="12038" width="17.5703125" style="99" customWidth="1"/>
    <col min="12039" max="12039" width="19" style="99" customWidth="1"/>
    <col min="12040" max="12288" width="9.140625" style="99"/>
    <col min="12289" max="12289" width="10.85546875" style="99" customWidth="1"/>
    <col min="12290" max="12290" width="18.28515625" style="99" customWidth="1"/>
    <col min="12291" max="12291" width="18.85546875" style="99" customWidth="1"/>
    <col min="12292" max="12292" width="16.5703125" style="99" customWidth="1"/>
    <col min="12293" max="12293" width="18.28515625" style="99" customWidth="1"/>
    <col min="12294" max="12294" width="17.5703125" style="99" customWidth="1"/>
    <col min="12295" max="12295" width="19" style="99" customWidth="1"/>
    <col min="12296" max="12544" width="9.140625" style="99"/>
    <col min="12545" max="12545" width="10.85546875" style="99" customWidth="1"/>
    <col min="12546" max="12546" width="18.28515625" style="99" customWidth="1"/>
    <col min="12547" max="12547" width="18.85546875" style="99" customWidth="1"/>
    <col min="12548" max="12548" width="16.5703125" style="99" customWidth="1"/>
    <col min="12549" max="12549" width="18.28515625" style="99" customWidth="1"/>
    <col min="12550" max="12550" width="17.5703125" style="99" customWidth="1"/>
    <col min="12551" max="12551" width="19" style="99" customWidth="1"/>
    <col min="12552" max="12800" width="9.140625" style="99"/>
    <col min="12801" max="12801" width="10.85546875" style="99" customWidth="1"/>
    <col min="12802" max="12802" width="18.28515625" style="99" customWidth="1"/>
    <col min="12803" max="12803" width="18.85546875" style="99" customWidth="1"/>
    <col min="12804" max="12804" width="16.5703125" style="99" customWidth="1"/>
    <col min="12805" max="12805" width="18.28515625" style="99" customWidth="1"/>
    <col min="12806" max="12806" width="17.5703125" style="99" customWidth="1"/>
    <col min="12807" max="12807" width="19" style="99" customWidth="1"/>
    <col min="12808" max="13056" width="9.140625" style="99"/>
    <col min="13057" max="13057" width="10.85546875" style="99" customWidth="1"/>
    <col min="13058" max="13058" width="18.28515625" style="99" customWidth="1"/>
    <col min="13059" max="13059" width="18.85546875" style="99" customWidth="1"/>
    <col min="13060" max="13060" width="16.5703125" style="99" customWidth="1"/>
    <col min="13061" max="13061" width="18.28515625" style="99" customWidth="1"/>
    <col min="13062" max="13062" width="17.5703125" style="99" customWidth="1"/>
    <col min="13063" max="13063" width="19" style="99" customWidth="1"/>
    <col min="13064" max="13312" width="9.140625" style="99"/>
    <col min="13313" max="13313" width="10.85546875" style="99" customWidth="1"/>
    <col min="13314" max="13314" width="18.28515625" style="99" customWidth="1"/>
    <col min="13315" max="13315" width="18.85546875" style="99" customWidth="1"/>
    <col min="13316" max="13316" width="16.5703125" style="99" customWidth="1"/>
    <col min="13317" max="13317" width="18.28515625" style="99" customWidth="1"/>
    <col min="13318" max="13318" width="17.5703125" style="99" customWidth="1"/>
    <col min="13319" max="13319" width="19" style="99" customWidth="1"/>
    <col min="13320" max="13568" width="9.140625" style="99"/>
    <col min="13569" max="13569" width="10.85546875" style="99" customWidth="1"/>
    <col min="13570" max="13570" width="18.28515625" style="99" customWidth="1"/>
    <col min="13571" max="13571" width="18.85546875" style="99" customWidth="1"/>
    <col min="13572" max="13572" width="16.5703125" style="99" customWidth="1"/>
    <col min="13573" max="13573" width="18.28515625" style="99" customWidth="1"/>
    <col min="13574" max="13574" width="17.5703125" style="99" customWidth="1"/>
    <col min="13575" max="13575" width="19" style="99" customWidth="1"/>
    <col min="13576" max="13824" width="9.140625" style="99"/>
    <col min="13825" max="13825" width="10.85546875" style="99" customWidth="1"/>
    <col min="13826" max="13826" width="18.28515625" style="99" customWidth="1"/>
    <col min="13827" max="13827" width="18.85546875" style="99" customWidth="1"/>
    <col min="13828" max="13828" width="16.5703125" style="99" customWidth="1"/>
    <col min="13829" max="13829" width="18.28515625" style="99" customWidth="1"/>
    <col min="13830" max="13830" width="17.5703125" style="99" customWidth="1"/>
    <col min="13831" max="13831" width="19" style="99" customWidth="1"/>
    <col min="13832" max="14080" width="9.140625" style="99"/>
    <col min="14081" max="14081" width="10.85546875" style="99" customWidth="1"/>
    <col min="14082" max="14082" width="18.28515625" style="99" customWidth="1"/>
    <col min="14083" max="14083" width="18.85546875" style="99" customWidth="1"/>
    <col min="14084" max="14084" width="16.5703125" style="99" customWidth="1"/>
    <col min="14085" max="14085" width="18.28515625" style="99" customWidth="1"/>
    <col min="14086" max="14086" width="17.5703125" style="99" customWidth="1"/>
    <col min="14087" max="14087" width="19" style="99" customWidth="1"/>
    <col min="14088" max="14336" width="9.140625" style="99"/>
    <col min="14337" max="14337" width="10.85546875" style="99" customWidth="1"/>
    <col min="14338" max="14338" width="18.28515625" style="99" customWidth="1"/>
    <col min="14339" max="14339" width="18.85546875" style="99" customWidth="1"/>
    <col min="14340" max="14340" width="16.5703125" style="99" customWidth="1"/>
    <col min="14341" max="14341" width="18.28515625" style="99" customWidth="1"/>
    <col min="14342" max="14342" width="17.5703125" style="99" customWidth="1"/>
    <col min="14343" max="14343" width="19" style="99" customWidth="1"/>
    <col min="14344" max="14592" width="9.140625" style="99"/>
    <col min="14593" max="14593" width="10.85546875" style="99" customWidth="1"/>
    <col min="14594" max="14594" width="18.28515625" style="99" customWidth="1"/>
    <col min="14595" max="14595" width="18.85546875" style="99" customWidth="1"/>
    <col min="14596" max="14596" width="16.5703125" style="99" customWidth="1"/>
    <col min="14597" max="14597" width="18.28515625" style="99" customWidth="1"/>
    <col min="14598" max="14598" width="17.5703125" style="99" customWidth="1"/>
    <col min="14599" max="14599" width="19" style="99" customWidth="1"/>
    <col min="14600" max="14848" width="9.140625" style="99"/>
    <col min="14849" max="14849" width="10.85546875" style="99" customWidth="1"/>
    <col min="14850" max="14850" width="18.28515625" style="99" customWidth="1"/>
    <col min="14851" max="14851" width="18.85546875" style="99" customWidth="1"/>
    <col min="14852" max="14852" width="16.5703125" style="99" customWidth="1"/>
    <col min="14853" max="14853" width="18.28515625" style="99" customWidth="1"/>
    <col min="14854" max="14854" width="17.5703125" style="99" customWidth="1"/>
    <col min="14855" max="14855" width="19" style="99" customWidth="1"/>
    <col min="14856" max="15104" width="9.140625" style="99"/>
    <col min="15105" max="15105" width="10.85546875" style="99" customWidth="1"/>
    <col min="15106" max="15106" width="18.28515625" style="99" customWidth="1"/>
    <col min="15107" max="15107" width="18.85546875" style="99" customWidth="1"/>
    <col min="15108" max="15108" width="16.5703125" style="99" customWidth="1"/>
    <col min="15109" max="15109" width="18.28515625" style="99" customWidth="1"/>
    <col min="15110" max="15110" width="17.5703125" style="99" customWidth="1"/>
    <col min="15111" max="15111" width="19" style="99" customWidth="1"/>
    <col min="15112" max="15360" width="9.140625" style="99"/>
    <col min="15361" max="15361" width="10.85546875" style="99" customWidth="1"/>
    <col min="15362" max="15362" width="18.28515625" style="99" customWidth="1"/>
    <col min="15363" max="15363" width="18.85546875" style="99" customWidth="1"/>
    <col min="15364" max="15364" width="16.5703125" style="99" customWidth="1"/>
    <col min="15365" max="15365" width="18.28515625" style="99" customWidth="1"/>
    <col min="15366" max="15366" width="17.5703125" style="99" customWidth="1"/>
    <col min="15367" max="15367" width="19" style="99" customWidth="1"/>
    <col min="15368" max="15616" width="9.140625" style="99"/>
    <col min="15617" max="15617" width="10.85546875" style="99" customWidth="1"/>
    <col min="15618" max="15618" width="18.28515625" style="99" customWidth="1"/>
    <col min="15619" max="15619" width="18.85546875" style="99" customWidth="1"/>
    <col min="15620" max="15620" width="16.5703125" style="99" customWidth="1"/>
    <col min="15621" max="15621" width="18.28515625" style="99" customWidth="1"/>
    <col min="15622" max="15622" width="17.5703125" style="99" customWidth="1"/>
    <col min="15623" max="15623" width="19" style="99" customWidth="1"/>
    <col min="15624" max="15872" width="9.140625" style="99"/>
    <col min="15873" max="15873" width="10.85546875" style="99" customWidth="1"/>
    <col min="15874" max="15874" width="18.28515625" style="99" customWidth="1"/>
    <col min="15875" max="15875" width="18.85546875" style="99" customWidth="1"/>
    <col min="15876" max="15876" width="16.5703125" style="99" customWidth="1"/>
    <col min="15877" max="15877" width="18.28515625" style="99" customWidth="1"/>
    <col min="15878" max="15878" width="17.5703125" style="99" customWidth="1"/>
    <col min="15879" max="15879" width="19" style="99" customWidth="1"/>
    <col min="15880" max="16128" width="9.140625" style="99"/>
    <col min="16129" max="16129" width="10.85546875" style="99" customWidth="1"/>
    <col min="16130" max="16130" width="18.28515625" style="99" customWidth="1"/>
    <col min="16131" max="16131" width="18.85546875" style="99" customWidth="1"/>
    <col min="16132" max="16132" width="16.5703125" style="99" customWidth="1"/>
    <col min="16133" max="16133" width="18.28515625" style="99" customWidth="1"/>
    <col min="16134" max="16134" width="17.5703125" style="99" customWidth="1"/>
    <col min="16135" max="16135" width="19" style="99" customWidth="1"/>
    <col min="16136" max="16384" width="9.140625" style="99"/>
  </cols>
  <sheetData>
    <row r="2" spans="1:12" x14ac:dyDescent="0.2">
      <c r="A2" s="173" t="s">
        <v>198</v>
      </c>
      <c r="B2" s="173"/>
      <c r="C2" s="173"/>
      <c r="D2" s="173"/>
      <c r="E2" s="173"/>
      <c r="F2" s="173"/>
    </row>
    <row r="3" spans="1:12" ht="22.5" customHeight="1" x14ac:dyDescent="0.2">
      <c r="A3" s="174" t="s">
        <v>199</v>
      </c>
      <c r="B3" s="174"/>
      <c r="C3" s="174"/>
      <c r="D3" s="174"/>
      <c r="E3" s="174"/>
      <c r="F3" s="174"/>
    </row>
    <row r="4" spans="1:12" ht="25.5" customHeight="1" x14ac:dyDescent="0.2">
      <c r="A4" s="175" t="s">
        <v>200</v>
      </c>
      <c r="B4" s="174"/>
      <c r="C4" s="174"/>
      <c r="D4" s="174"/>
      <c r="E4" s="174"/>
      <c r="F4" s="176"/>
    </row>
    <row r="5" spans="1:12" ht="31.5" x14ac:dyDescent="0.25">
      <c r="A5" s="170" t="s">
        <v>201</v>
      </c>
      <c r="B5" s="101" t="s">
        <v>202</v>
      </c>
      <c r="C5" s="102" t="s">
        <v>203</v>
      </c>
      <c r="D5" s="102" t="s">
        <v>204</v>
      </c>
      <c r="E5" s="102" t="s">
        <v>205</v>
      </c>
      <c r="F5" s="102" t="s">
        <v>206</v>
      </c>
      <c r="G5" s="99" t="s">
        <v>207</v>
      </c>
    </row>
    <row r="6" spans="1:12" ht="15.75" x14ac:dyDescent="0.25">
      <c r="A6" s="171"/>
      <c r="B6" s="104" t="s">
        <v>4</v>
      </c>
      <c r="C6" s="105" t="s">
        <v>208</v>
      </c>
      <c r="D6" s="105" t="s">
        <v>8</v>
      </c>
      <c r="E6" s="105" t="s">
        <v>209</v>
      </c>
      <c r="F6" s="105" t="s">
        <v>210</v>
      </c>
    </row>
    <row r="7" spans="1:12" ht="15.75" x14ac:dyDescent="0.25">
      <c r="A7" s="103"/>
      <c r="B7" s="106"/>
      <c r="C7" s="107">
        <f t="shared" ref="C7:C18" si="0">B7*1.65%</f>
        <v>0</v>
      </c>
      <c r="D7" s="108"/>
      <c r="E7" s="107">
        <f t="shared" ref="E7:E14" si="1">C7-D7</f>
        <v>0</v>
      </c>
      <c r="F7" s="109">
        <f>IFERROR(E7/B7,0)</f>
        <v>0</v>
      </c>
    </row>
    <row r="8" spans="1:12" ht="15.75" x14ac:dyDescent="0.25">
      <c r="A8" s="103"/>
      <c r="B8" s="110"/>
      <c r="C8" s="107">
        <f t="shared" si="0"/>
        <v>0</v>
      </c>
      <c r="D8" s="108"/>
      <c r="E8" s="107">
        <f t="shared" si="1"/>
        <v>0</v>
      </c>
      <c r="F8" s="109">
        <f t="shared" ref="F8:F18" si="2">IFERROR(E8/B8,0)</f>
        <v>0</v>
      </c>
    </row>
    <row r="9" spans="1:12" ht="15.75" x14ac:dyDescent="0.25">
      <c r="A9" s="103"/>
      <c r="B9" s="110"/>
      <c r="C9" s="107">
        <f t="shared" si="0"/>
        <v>0</v>
      </c>
      <c r="D9" s="108"/>
      <c r="E9" s="107">
        <f t="shared" si="1"/>
        <v>0</v>
      </c>
      <c r="F9" s="109">
        <f t="shared" si="2"/>
        <v>0</v>
      </c>
    </row>
    <row r="10" spans="1:12" ht="15.75" x14ac:dyDescent="0.25">
      <c r="A10" s="103"/>
      <c r="B10" s="110"/>
      <c r="C10" s="107">
        <f t="shared" si="0"/>
        <v>0</v>
      </c>
      <c r="D10" s="108"/>
      <c r="E10" s="107"/>
      <c r="F10" s="109">
        <f t="shared" si="2"/>
        <v>0</v>
      </c>
    </row>
    <row r="11" spans="1:12" ht="15.75" x14ac:dyDescent="0.25">
      <c r="A11" s="103"/>
      <c r="B11" s="110"/>
      <c r="C11" s="107">
        <f t="shared" si="0"/>
        <v>0</v>
      </c>
      <c r="D11" s="108"/>
      <c r="E11" s="107">
        <f t="shared" si="1"/>
        <v>0</v>
      </c>
      <c r="F11" s="109">
        <f t="shared" si="2"/>
        <v>0</v>
      </c>
    </row>
    <row r="12" spans="1:12" ht="15.75" x14ac:dyDescent="0.25">
      <c r="A12" s="103"/>
      <c r="B12" s="110"/>
      <c r="C12" s="107">
        <f t="shared" si="0"/>
        <v>0</v>
      </c>
      <c r="D12" s="108"/>
      <c r="E12" s="107">
        <f t="shared" si="1"/>
        <v>0</v>
      </c>
      <c r="F12" s="109">
        <f t="shared" si="2"/>
        <v>0</v>
      </c>
    </row>
    <row r="13" spans="1:12" ht="15.75" x14ac:dyDescent="0.25">
      <c r="A13" s="103"/>
      <c r="B13" s="110"/>
      <c r="C13" s="107">
        <f t="shared" si="0"/>
        <v>0</v>
      </c>
      <c r="D13" s="108"/>
      <c r="E13" s="107">
        <f t="shared" si="1"/>
        <v>0</v>
      </c>
      <c r="F13" s="109">
        <f t="shared" si="2"/>
        <v>0</v>
      </c>
      <c r="G13" s="111"/>
    </row>
    <row r="14" spans="1:12" ht="15.75" x14ac:dyDescent="0.25">
      <c r="A14" s="103"/>
      <c r="B14" s="110"/>
      <c r="C14" s="107">
        <f t="shared" si="0"/>
        <v>0</v>
      </c>
      <c r="D14" s="108"/>
      <c r="E14" s="107">
        <f t="shared" si="1"/>
        <v>0</v>
      </c>
      <c r="F14" s="109">
        <f t="shared" si="2"/>
        <v>0</v>
      </c>
      <c r="G14" s="111"/>
      <c r="K14" s="127"/>
      <c r="L14" s="127"/>
    </row>
    <row r="15" spans="1:12" ht="15.75" x14ac:dyDescent="0.25">
      <c r="A15" s="103"/>
      <c r="B15" s="110"/>
      <c r="C15" s="107">
        <f t="shared" si="0"/>
        <v>0</v>
      </c>
      <c r="D15" s="108"/>
      <c r="E15" s="107">
        <f>C15-D15</f>
        <v>0</v>
      </c>
      <c r="F15" s="109">
        <f t="shared" si="2"/>
        <v>0</v>
      </c>
    </row>
    <row r="16" spans="1:12" ht="15.75" x14ac:dyDescent="0.25">
      <c r="A16" s="103"/>
      <c r="B16" s="110"/>
      <c r="C16" s="107">
        <f t="shared" si="0"/>
        <v>0</v>
      </c>
      <c r="D16" s="108"/>
      <c r="E16" s="107">
        <f>C16-D16</f>
        <v>0</v>
      </c>
      <c r="F16" s="109">
        <f t="shared" si="2"/>
        <v>0</v>
      </c>
    </row>
    <row r="17" spans="1:6" ht="15.75" x14ac:dyDescent="0.25">
      <c r="A17" s="103"/>
      <c r="B17" s="110"/>
      <c r="C17" s="107">
        <f t="shared" si="0"/>
        <v>0</v>
      </c>
      <c r="D17" s="108"/>
      <c r="E17" s="107">
        <f>C17-D17</f>
        <v>0</v>
      </c>
      <c r="F17" s="109">
        <f t="shared" si="2"/>
        <v>0</v>
      </c>
    </row>
    <row r="18" spans="1:6" ht="15.75" x14ac:dyDescent="0.25">
      <c r="A18" s="103"/>
      <c r="B18" s="110"/>
      <c r="C18" s="107">
        <f t="shared" si="0"/>
        <v>0</v>
      </c>
      <c r="D18" s="108"/>
      <c r="E18" s="107">
        <f>C18-D18</f>
        <v>0</v>
      </c>
      <c r="F18" s="109">
        <f t="shared" si="2"/>
        <v>0</v>
      </c>
    </row>
    <row r="19" spans="1:6" ht="33.75" customHeight="1" x14ac:dyDescent="0.2">
      <c r="A19" s="172" t="s">
        <v>211</v>
      </c>
      <c r="B19" s="172"/>
      <c r="C19" s="172"/>
      <c r="D19" s="172"/>
      <c r="E19" s="172"/>
      <c r="F19" s="112">
        <f>AVERAGE(F7:F18)</f>
        <v>0</v>
      </c>
    </row>
    <row r="20" spans="1:6" ht="15.75" x14ac:dyDescent="0.25">
      <c r="A20" s="113"/>
      <c r="B20" s="114"/>
      <c r="C20" s="113"/>
      <c r="D20" s="113"/>
      <c r="E20" s="113"/>
      <c r="F20" s="113"/>
    </row>
    <row r="21" spans="1:6" ht="28.5" customHeight="1" x14ac:dyDescent="0.2">
      <c r="A21" s="175" t="s">
        <v>212</v>
      </c>
      <c r="B21" s="174"/>
      <c r="C21" s="174"/>
      <c r="D21" s="174"/>
      <c r="E21" s="174"/>
      <c r="F21" s="176"/>
    </row>
    <row r="22" spans="1:6" ht="31.5" x14ac:dyDescent="0.2">
      <c r="A22" s="100" t="s">
        <v>201</v>
      </c>
      <c r="B22" s="115" t="s">
        <v>202</v>
      </c>
      <c r="C22" s="100" t="s">
        <v>203</v>
      </c>
      <c r="D22" s="100" t="s">
        <v>204</v>
      </c>
      <c r="E22" s="100" t="s">
        <v>205</v>
      </c>
      <c r="F22" s="100" t="s">
        <v>206</v>
      </c>
    </row>
    <row r="23" spans="1:6" ht="15.75" x14ac:dyDescent="0.25">
      <c r="A23" s="116"/>
      <c r="B23" s="104" t="s">
        <v>4</v>
      </c>
      <c r="C23" s="105" t="s">
        <v>213</v>
      </c>
      <c r="D23" s="105" t="s">
        <v>8</v>
      </c>
      <c r="E23" s="105" t="s">
        <v>209</v>
      </c>
      <c r="F23" s="105" t="s">
        <v>210</v>
      </c>
    </row>
    <row r="24" spans="1:6" ht="15.75" x14ac:dyDescent="0.25">
      <c r="A24" s="103">
        <f>A6</f>
        <v>0</v>
      </c>
      <c r="B24" s="117">
        <f t="shared" ref="B24:B35" si="3">B7</f>
        <v>0</v>
      </c>
      <c r="C24" s="107">
        <f t="shared" ref="C24:C35" si="4">B24*7.6%</f>
        <v>0</v>
      </c>
      <c r="D24" s="108"/>
      <c r="E24" s="107">
        <f t="shared" ref="E24:E35" si="5">C24-D24</f>
        <v>0</v>
      </c>
      <c r="F24" s="109">
        <f t="shared" ref="F24:F35" si="6">IFERROR(E24/B24,0)</f>
        <v>0</v>
      </c>
    </row>
    <row r="25" spans="1:6" ht="15.75" x14ac:dyDescent="0.25">
      <c r="A25" s="103">
        <f t="shared" ref="A25:A35" si="7">A7</f>
        <v>0</v>
      </c>
      <c r="B25" s="110">
        <f t="shared" si="3"/>
        <v>0</v>
      </c>
      <c r="C25" s="107">
        <f t="shared" si="4"/>
        <v>0</v>
      </c>
      <c r="D25" s="108"/>
      <c r="E25" s="107">
        <f t="shared" si="5"/>
        <v>0</v>
      </c>
      <c r="F25" s="109">
        <f t="shared" si="6"/>
        <v>0</v>
      </c>
    </row>
    <row r="26" spans="1:6" ht="15.75" x14ac:dyDescent="0.25">
      <c r="A26" s="103">
        <f t="shared" si="7"/>
        <v>0</v>
      </c>
      <c r="B26" s="110">
        <f t="shared" si="3"/>
        <v>0</v>
      </c>
      <c r="C26" s="107">
        <f t="shared" si="4"/>
        <v>0</v>
      </c>
      <c r="D26" s="108"/>
      <c r="E26" s="107">
        <f t="shared" si="5"/>
        <v>0</v>
      </c>
      <c r="F26" s="109">
        <f t="shared" si="6"/>
        <v>0</v>
      </c>
    </row>
    <row r="27" spans="1:6" ht="15.75" x14ac:dyDescent="0.25">
      <c r="A27" s="103">
        <f t="shared" si="7"/>
        <v>0</v>
      </c>
      <c r="B27" s="110">
        <f t="shared" si="3"/>
        <v>0</v>
      </c>
      <c r="C27" s="107">
        <f t="shared" si="4"/>
        <v>0</v>
      </c>
      <c r="D27" s="108"/>
      <c r="E27" s="107">
        <f t="shared" si="5"/>
        <v>0</v>
      </c>
      <c r="F27" s="109">
        <f t="shared" si="6"/>
        <v>0</v>
      </c>
    </row>
    <row r="28" spans="1:6" ht="15.75" x14ac:dyDescent="0.25">
      <c r="A28" s="103">
        <f t="shared" si="7"/>
        <v>0</v>
      </c>
      <c r="B28" s="110">
        <f t="shared" si="3"/>
        <v>0</v>
      </c>
      <c r="C28" s="107">
        <f t="shared" si="4"/>
        <v>0</v>
      </c>
      <c r="D28" s="108"/>
      <c r="E28" s="107">
        <f t="shared" si="5"/>
        <v>0</v>
      </c>
      <c r="F28" s="109">
        <f t="shared" si="6"/>
        <v>0</v>
      </c>
    </row>
    <row r="29" spans="1:6" ht="15.75" x14ac:dyDescent="0.25">
      <c r="A29" s="103">
        <f t="shared" si="7"/>
        <v>0</v>
      </c>
      <c r="B29" s="110">
        <f t="shared" si="3"/>
        <v>0</v>
      </c>
      <c r="C29" s="107">
        <f t="shared" si="4"/>
        <v>0</v>
      </c>
      <c r="D29" s="108"/>
      <c r="E29" s="107">
        <f t="shared" si="5"/>
        <v>0</v>
      </c>
      <c r="F29" s="109">
        <f t="shared" si="6"/>
        <v>0</v>
      </c>
    </row>
    <row r="30" spans="1:6" ht="15.75" x14ac:dyDescent="0.25">
      <c r="A30" s="103">
        <f t="shared" si="7"/>
        <v>0</v>
      </c>
      <c r="B30" s="110">
        <f t="shared" si="3"/>
        <v>0</v>
      </c>
      <c r="C30" s="107">
        <f t="shared" si="4"/>
        <v>0</v>
      </c>
      <c r="D30" s="108"/>
      <c r="E30" s="107">
        <f t="shared" si="5"/>
        <v>0</v>
      </c>
      <c r="F30" s="109">
        <f t="shared" si="6"/>
        <v>0</v>
      </c>
    </row>
    <row r="31" spans="1:6" ht="15.75" x14ac:dyDescent="0.25">
      <c r="A31" s="103">
        <f t="shared" si="7"/>
        <v>0</v>
      </c>
      <c r="B31" s="110">
        <f t="shared" si="3"/>
        <v>0</v>
      </c>
      <c r="C31" s="107">
        <f t="shared" si="4"/>
        <v>0</v>
      </c>
      <c r="D31" s="108"/>
      <c r="E31" s="107">
        <f t="shared" si="5"/>
        <v>0</v>
      </c>
      <c r="F31" s="109">
        <f t="shared" si="6"/>
        <v>0</v>
      </c>
    </row>
    <row r="32" spans="1:6" ht="15.75" x14ac:dyDescent="0.25">
      <c r="A32" s="103">
        <f t="shared" si="7"/>
        <v>0</v>
      </c>
      <c r="B32" s="110">
        <f t="shared" si="3"/>
        <v>0</v>
      </c>
      <c r="C32" s="107">
        <f t="shared" si="4"/>
        <v>0</v>
      </c>
      <c r="D32" s="108"/>
      <c r="E32" s="107">
        <f t="shared" si="5"/>
        <v>0</v>
      </c>
      <c r="F32" s="109">
        <f t="shared" si="6"/>
        <v>0</v>
      </c>
    </row>
    <row r="33" spans="1:6" ht="15.75" x14ac:dyDescent="0.25">
      <c r="A33" s="103">
        <f t="shared" si="7"/>
        <v>0</v>
      </c>
      <c r="B33" s="110">
        <f t="shared" si="3"/>
        <v>0</v>
      </c>
      <c r="C33" s="107">
        <f t="shared" si="4"/>
        <v>0</v>
      </c>
      <c r="D33" s="108"/>
      <c r="E33" s="107">
        <f t="shared" si="5"/>
        <v>0</v>
      </c>
      <c r="F33" s="109">
        <f t="shared" si="6"/>
        <v>0</v>
      </c>
    </row>
    <row r="34" spans="1:6" ht="15.75" x14ac:dyDescent="0.25">
      <c r="A34" s="103">
        <f t="shared" si="7"/>
        <v>0</v>
      </c>
      <c r="B34" s="110">
        <f t="shared" si="3"/>
        <v>0</v>
      </c>
      <c r="C34" s="107">
        <f t="shared" si="4"/>
        <v>0</v>
      </c>
      <c r="D34" s="108"/>
      <c r="E34" s="107">
        <f t="shared" si="5"/>
        <v>0</v>
      </c>
      <c r="F34" s="109">
        <f t="shared" si="6"/>
        <v>0</v>
      </c>
    </row>
    <row r="35" spans="1:6" ht="15.75" x14ac:dyDescent="0.25">
      <c r="A35" s="103">
        <f t="shared" si="7"/>
        <v>0</v>
      </c>
      <c r="B35" s="110">
        <f t="shared" si="3"/>
        <v>0</v>
      </c>
      <c r="C35" s="107">
        <f t="shared" si="4"/>
        <v>0</v>
      </c>
      <c r="D35" s="108"/>
      <c r="E35" s="107">
        <f t="shared" si="5"/>
        <v>0</v>
      </c>
      <c r="F35" s="109">
        <f t="shared" si="6"/>
        <v>0</v>
      </c>
    </row>
    <row r="36" spans="1:6" ht="33" customHeight="1" x14ac:dyDescent="0.2">
      <c r="A36" s="172" t="s">
        <v>211</v>
      </c>
      <c r="B36" s="172"/>
      <c r="C36" s="172"/>
      <c r="D36" s="172"/>
      <c r="E36" s="172"/>
      <c r="F36" s="112">
        <f>AVERAGE(F24:F35)</f>
        <v>0</v>
      </c>
    </row>
    <row r="37" spans="1:6" ht="15.75" x14ac:dyDescent="0.25">
      <c r="A37" s="118"/>
      <c r="B37" s="118"/>
      <c r="C37" s="118"/>
      <c r="D37" s="118"/>
      <c r="E37" s="118"/>
      <c r="F37" s="119"/>
    </row>
    <row r="38" spans="1:6" ht="15.75" x14ac:dyDescent="0.25">
      <c r="A38" s="168"/>
      <c r="B38" s="168"/>
      <c r="C38" s="168"/>
      <c r="D38" s="168"/>
      <c r="E38" s="168"/>
      <c r="F38" s="168"/>
    </row>
    <row r="39" spans="1:6" ht="15.75" x14ac:dyDescent="0.25">
      <c r="A39" s="120"/>
      <c r="B39" s="120"/>
      <c r="C39" s="120"/>
      <c r="D39" s="120"/>
      <c r="E39" s="120"/>
      <c r="F39" s="120"/>
    </row>
    <row r="40" spans="1:6" ht="15.75" x14ac:dyDescent="0.25">
      <c r="A40" s="120"/>
      <c r="B40" s="120"/>
      <c r="C40" s="120"/>
      <c r="D40" s="120"/>
      <c r="E40" s="120"/>
      <c r="F40" s="120"/>
    </row>
    <row r="41" spans="1:6" ht="15.75" x14ac:dyDescent="0.25">
      <c r="A41" s="169"/>
      <c r="B41" s="169"/>
      <c r="C41" s="169"/>
      <c r="D41" s="169"/>
      <c r="E41" s="169"/>
      <c r="F41" s="169"/>
    </row>
    <row r="42" spans="1:6" ht="15.75" x14ac:dyDescent="0.25">
      <c r="A42" s="169"/>
      <c r="B42" s="169"/>
      <c r="C42" s="169"/>
      <c r="D42" s="169"/>
      <c r="E42" s="169"/>
      <c r="F42" s="169"/>
    </row>
    <row r="43" spans="1:6" ht="15.75" x14ac:dyDescent="0.25">
      <c r="A43" s="169"/>
      <c r="B43" s="169"/>
      <c r="C43" s="169"/>
      <c r="D43" s="169"/>
      <c r="E43" s="169"/>
      <c r="F43" s="169"/>
    </row>
    <row r="44" spans="1:6" s="121" customFormat="1" ht="15.75" x14ac:dyDescent="0.25">
      <c r="A44" s="118"/>
      <c r="B44" s="118"/>
      <c r="C44" s="118"/>
      <c r="D44" s="118"/>
      <c r="E44" s="118"/>
      <c r="F44" s="119"/>
    </row>
    <row r="45" spans="1:6" ht="15.75" x14ac:dyDescent="0.25">
      <c r="A45" s="122"/>
      <c r="B45" s="123"/>
      <c r="C45" s="122"/>
      <c r="D45" s="122"/>
      <c r="E45" s="122"/>
      <c r="F45" s="124">
        <f>F36+F19</f>
        <v>0</v>
      </c>
    </row>
  </sheetData>
  <mergeCells count="11">
    <mergeCell ref="A2:F2"/>
    <mergeCell ref="A3:F3"/>
    <mergeCell ref="A4:F4"/>
    <mergeCell ref="A19:E19"/>
    <mergeCell ref="A21:F21"/>
    <mergeCell ref="A38:F38"/>
    <mergeCell ref="A41:F41"/>
    <mergeCell ref="A42:F42"/>
    <mergeCell ref="A43:F43"/>
    <mergeCell ref="A5:A6"/>
    <mergeCell ref="A36:E36"/>
  </mergeCells>
  <pageMargins left="0.9055118110236221" right="0.51181102362204722" top="1.1811023622047245" bottom="0.78740157480314965" header="0.31496062992125984" footer="0.31496062992125984"/>
  <pageSetup paperSize="9"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15" sqref="C15"/>
    </sheetView>
  </sheetViews>
  <sheetFormatPr defaultRowHeight="15" x14ac:dyDescent="0.25"/>
  <cols>
    <col min="2" max="5" width="10.7109375" bestFit="1" customWidth="1"/>
  </cols>
  <sheetData>
    <row r="1" spans="1:5" x14ac:dyDescent="0.25">
      <c r="B1" s="128">
        <v>44562</v>
      </c>
      <c r="C1" s="128">
        <v>44926</v>
      </c>
      <c r="D1" s="128"/>
      <c r="E1" s="128"/>
    </row>
    <row r="2" spans="1:5" x14ac:dyDescent="0.25">
      <c r="B2">
        <f>C1-B1+1</f>
        <v>365</v>
      </c>
    </row>
    <row r="3" spans="1:5" x14ac:dyDescent="0.25">
      <c r="A3" t="s">
        <v>221</v>
      </c>
      <c r="B3">
        <f>6+6</f>
        <v>12</v>
      </c>
    </row>
    <row r="4" spans="1:5" x14ac:dyDescent="0.25">
      <c r="A4" t="s">
        <v>222</v>
      </c>
      <c r="B4">
        <v>4</v>
      </c>
    </row>
    <row r="5" spans="1:5" x14ac:dyDescent="0.25">
      <c r="A5" t="s">
        <v>223</v>
      </c>
      <c r="B5">
        <v>6</v>
      </c>
    </row>
    <row r="6" spans="1:5" x14ac:dyDescent="0.25">
      <c r="A6" t="s">
        <v>224</v>
      </c>
      <c r="B6">
        <v>6</v>
      </c>
    </row>
    <row r="7" spans="1:5" x14ac:dyDescent="0.25">
      <c r="A7" t="s">
        <v>225</v>
      </c>
      <c r="B7">
        <v>5</v>
      </c>
    </row>
    <row r="8" spans="1:5" x14ac:dyDescent="0.25">
      <c r="A8" t="s">
        <v>226</v>
      </c>
      <c r="B8">
        <v>5</v>
      </c>
    </row>
    <row r="9" spans="1:5" x14ac:dyDescent="0.25">
      <c r="A9" t="s">
        <v>227</v>
      </c>
      <c r="B9">
        <v>5</v>
      </c>
    </row>
    <row r="10" spans="1:5" x14ac:dyDescent="0.25">
      <c r="A10" t="s">
        <v>228</v>
      </c>
      <c r="B10">
        <v>4</v>
      </c>
    </row>
    <row r="11" spans="1:5" x14ac:dyDescent="0.25">
      <c r="A11" t="s">
        <v>229</v>
      </c>
      <c r="B11">
        <v>5</v>
      </c>
    </row>
    <row r="12" spans="1:5" x14ac:dyDescent="0.25">
      <c r="A12" t="s">
        <v>230</v>
      </c>
      <c r="B12">
        <v>6</v>
      </c>
    </row>
    <row r="13" spans="1:5" x14ac:dyDescent="0.25">
      <c r="A13" t="s">
        <v>231</v>
      </c>
      <c r="B13">
        <v>6</v>
      </c>
    </row>
    <row r="14" spans="1:5" x14ac:dyDescent="0.25">
      <c r="A14" t="s">
        <v>232</v>
      </c>
      <c r="B14">
        <f>5+12</f>
        <v>17</v>
      </c>
    </row>
    <row r="15" spans="1:5" x14ac:dyDescent="0.25">
      <c r="B15">
        <f>B2-SUM(B3:B14)-3</f>
        <v>281</v>
      </c>
      <c r="C15">
        <f>B15/12</f>
        <v>23.416666666666668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topLeftCell="A58" zoomScaleNormal="100" workbookViewId="0">
      <selection activeCell="D14" sqref="D14"/>
    </sheetView>
  </sheetViews>
  <sheetFormatPr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1.5703125" style="1" customWidth="1"/>
    <col min="7" max="7" width="15.140625" style="1" customWidth="1"/>
    <col min="8" max="16384" width="9.140625" style="1"/>
  </cols>
  <sheetData>
    <row r="1" spans="1:10" x14ac:dyDescent="0.25">
      <c r="A1" s="141" t="s">
        <v>0</v>
      </c>
      <c r="B1" s="141"/>
      <c r="C1" s="141"/>
      <c r="D1" s="141"/>
      <c r="E1" s="141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195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G4" s="88"/>
      <c r="H4" s="15"/>
    </row>
    <row r="5" spans="1:10" x14ac:dyDescent="0.25">
      <c r="A5" s="5" t="s">
        <v>4</v>
      </c>
      <c r="B5" s="94" t="s">
        <v>109</v>
      </c>
      <c r="C5" s="147"/>
      <c r="D5" s="148"/>
      <c r="H5" s="15"/>
    </row>
    <row r="6" spans="1:10" x14ac:dyDescent="0.25">
      <c r="A6" s="5" t="s">
        <v>6</v>
      </c>
      <c r="B6" s="94" t="s">
        <v>110</v>
      </c>
      <c r="C6" s="148"/>
      <c r="D6" s="148"/>
      <c r="H6" s="15"/>
    </row>
    <row r="7" spans="1:10" ht="25.5" x14ac:dyDescent="0.25">
      <c r="A7" s="5" t="s">
        <v>8</v>
      </c>
      <c r="B7" s="94" t="s">
        <v>111</v>
      </c>
      <c r="C7" s="148"/>
      <c r="D7" s="148"/>
      <c r="H7" s="15"/>
    </row>
    <row r="8" spans="1:10" x14ac:dyDescent="0.25">
      <c r="A8" s="5" t="s">
        <v>10</v>
      </c>
      <c r="B8" s="94" t="s">
        <v>112</v>
      </c>
      <c r="C8" s="148"/>
      <c r="D8" s="148"/>
      <c r="H8" s="15"/>
    </row>
    <row r="9" spans="1:10" x14ac:dyDescent="0.25">
      <c r="A9" s="149"/>
      <c r="B9" s="149"/>
      <c r="C9" s="149"/>
      <c r="D9" s="149"/>
      <c r="E9" s="93"/>
    </row>
    <row r="10" spans="1:10" x14ac:dyDescent="0.25">
      <c r="A10" s="141" t="s">
        <v>78</v>
      </c>
      <c r="B10" s="141"/>
      <c r="C10" s="141"/>
      <c r="D10" s="141"/>
      <c r="E10" s="141"/>
    </row>
    <row r="11" spans="1:10" ht="25.5" customHeight="1" x14ac:dyDescent="0.25">
      <c r="A11" s="155" t="s">
        <v>79</v>
      </c>
      <c r="B11" s="155"/>
      <c r="C11" s="87" t="s">
        <v>80</v>
      </c>
      <c r="D11" s="87" t="s">
        <v>81</v>
      </c>
      <c r="E11" s="87" t="s">
        <v>189</v>
      </c>
    </row>
    <row r="12" spans="1:10" ht="15.75" customHeight="1" x14ac:dyDescent="0.25">
      <c r="A12" s="156" t="s">
        <v>104</v>
      </c>
      <c r="B12" s="156"/>
      <c r="C12" s="153" t="s">
        <v>82</v>
      </c>
      <c r="D12" s="153">
        <v>1</v>
      </c>
      <c r="E12" s="158">
        <v>1</v>
      </c>
    </row>
    <row r="13" spans="1:10" x14ac:dyDescent="0.25">
      <c r="A13" s="157"/>
      <c r="B13" s="157"/>
      <c r="C13" s="154"/>
      <c r="D13" s="154"/>
      <c r="E13" s="159"/>
    </row>
    <row r="14" spans="1:10" x14ac:dyDescent="0.25">
      <c r="A14" s="4"/>
      <c r="B14" s="4"/>
      <c r="C14" s="4"/>
      <c r="D14" s="4"/>
      <c r="E14" s="4"/>
    </row>
    <row r="15" spans="1:10" x14ac:dyDescent="0.25">
      <c r="A15" s="92">
        <v>1</v>
      </c>
      <c r="B15" s="38" t="s">
        <v>113</v>
      </c>
      <c r="C15" s="145"/>
      <c r="D15" s="145"/>
      <c r="E15" s="145"/>
      <c r="F15" s="37"/>
    </row>
    <row r="16" spans="1:10" x14ac:dyDescent="0.25">
      <c r="A16" s="92">
        <v>2</v>
      </c>
      <c r="B16" s="38" t="s">
        <v>114</v>
      </c>
      <c r="C16" s="145"/>
      <c r="D16" s="145"/>
      <c r="E16" s="145"/>
      <c r="F16" s="37"/>
    </row>
    <row r="17" spans="1:6" x14ac:dyDescent="0.25">
      <c r="A17" s="92">
        <v>3</v>
      </c>
      <c r="B17" s="38" t="s">
        <v>115</v>
      </c>
      <c r="C17" s="146"/>
      <c r="D17" s="146"/>
      <c r="E17" s="146"/>
      <c r="F17" s="37"/>
    </row>
    <row r="18" spans="1:6" x14ac:dyDescent="0.25">
      <c r="A18" s="92">
        <v>4</v>
      </c>
      <c r="B18" s="38" t="s">
        <v>116</v>
      </c>
      <c r="C18" s="145" t="s">
        <v>214</v>
      </c>
      <c r="D18" s="145"/>
      <c r="E18" s="145"/>
      <c r="F18" s="37"/>
    </row>
    <row r="19" spans="1:6" x14ac:dyDescent="0.25">
      <c r="A19" s="92">
        <v>5</v>
      </c>
      <c r="B19" s="38" t="s">
        <v>117</v>
      </c>
      <c r="C19" s="144"/>
      <c r="D19" s="145"/>
      <c r="E19" s="145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141" t="s">
        <v>1</v>
      </c>
      <c r="B22" s="141"/>
      <c r="C22" s="141"/>
      <c r="D22" s="141"/>
      <c r="E22" s="141"/>
    </row>
    <row r="24" spans="1:6" ht="25.5" customHeight="1" x14ac:dyDescent="0.25">
      <c r="A24" s="32">
        <v>1</v>
      </c>
      <c r="B24" s="90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94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94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94" t="s">
        <v>9</v>
      </c>
      <c r="C27" s="13">
        <v>0.4</v>
      </c>
      <c r="D27" s="6">
        <f>C27*$G$2</f>
        <v>484.8</v>
      </c>
      <c r="E27" s="22" t="s">
        <v>219</v>
      </c>
    </row>
    <row r="28" spans="1:6" x14ac:dyDescent="0.25">
      <c r="A28" s="5" t="s">
        <v>10</v>
      </c>
      <c r="B28" s="94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94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94" t="s">
        <v>105</v>
      </c>
      <c r="C30" s="13"/>
      <c r="D30" s="6">
        <v>50.31</v>
      </c>
      <c r="E30" s="22" t="s">
        <v>140</v>
      </c>
    </row>
    <row r="31" spans="1:6" x14ac:dyDescent="0.25">
      <c r="A31" s="142" t="s">
        <v>15</v>
      </c>
      <c r="B31" s="143"/>
      <c r="C31" s="10"/>
      <c r="D31" s="10">
        <f>SUM(D25:D30)</f>
        <v>1841.02</v>
      </c>
      <c r="E31" s="10"/>
    </row>
    <row r="34" spans="1:5" x14ac:dyDescent="0.25">
      <c r="A34" s="141" t="s">
        <v>16</v>
      </c>
      <c r="B34" s="141"/>
      <c r="C34" s="141"/>
      <c r="D34" s="141"/>
      <c r="E34" s="141"/>
    </row>
    <row r="35" spans="1:5" x14ac:dyDescent="0.25">
      <c r="A35" s="2"/>
    </row>
    <row r="36" spans="1:5" x14ac:dyDescent="0.25">
      <c r="A36" s="141" t="s">
        <v>17</v>
      </c>
      <c r="B36" s="141"/>
      <c r="C36" s="141"/>
      <c r="D36" s="141"/>
      <c r="E36" s="141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153.41833333333332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153.41833333333332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51.139444444444443</v>
      </c>
      <c r="E41" s="22" t="s">
        <v>143</v>
      </c>
    </row>
    <row r="42" spans="1:5" x14ac:dyDescent="0.25">
      <c r="A42" s="142" t="s">
        <v>15</v>
      </c>
      <c r="B42" s="143"/>
      <c r="C42" s="10"/>
      <c r="D42" s="10">
        <f>SUM(D39:D41)</f>
        <v>357.97611111111109</v>
      </c>
      <c r="E42" s="22"/>
    </row>
    <row r="43" spans="1:5" x14ac:dyDescent="0.25">
      <c r="D43" s="62"/>
    </row>
    <row r="45" spans="1:5" x14ac:dyDescent="0.25">
      <c r="A45" s="141" t="s">
        <v>21</v>
      </c>
      <c r="B45" s="141"/>
      <c r="C45" s="141"/>
      <c r="D45" s="141"/>
      <c r="E45" s="141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439.79922222222223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v>2.5000000000000001E-2</v>
      </c>
      <c r="D49" s="6">
        <f t="shared" ref="D49:D55" si="0">($D$31+$D$42)*C49</f>
        <v>54.974902777777778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131.93976666666666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v>1.4999999999999999E-2</v>
      </c>
      <c r="D51" s="6">
        <f t="shared" si="0"/>
        <v>32.984941666666664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v>0.01</v>
      </c>
      <c r="D52" s="6">
        <f t="shared" si="0"/>
        <v>21.989961111111111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v>6.0000000000000001E-3</v>
      </c>
      <c r="D53" s="6">
        <f t="shared" si="0"/>
        <v>13.193976666666666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v>2E-3</v>
      </c>
      <c r="D54" s="6">
        <f t="shared" si="0"/>
        <v>4.3979922222222223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175.91968888888889</v>
      </c>
      <c r="E55" s="7" t="s">
        <v>149</v>
      </c>
    </row>
    <row r="56" spans="1:5" x14ac:dyDescent="0.25">
      <c r="A56" s="142" t="s">
        <v>34</v>
      </c>
      <c r="B56" s="143"/>
      <c r="C56" s="43">
        <f>SUM(C48:C55)</f>
        <v>0.39800000000000008</v>
      </c>
      <c r="D56" s="10">
        <f>SUM(D48:D55)</f>
        <v>875.20045222222234</v>
      </c>
      <c r="E56" s="22"/>
    </row>
    <row r="59" spans="1:5" x14ac:dyDescent="0.25">
      <c r="A59" s="141" t="s">
        <v>35</v>
      </c>
      <c r="B59" s="141"/>
      <c r="C59" s="141"/>
      <c r="D59" s="141"/>
      <c r="E59" s="141"/>
    </row>
    <row r="61" spans="1:5" x14ac:dyDescent="0.25">
      <c r="A61" s="32" t="s">
        <v>36</v>
      </c>
      <c r="B61" s="142" t="s">
        <v>37</v>
      </c>
      <c r="C61" s="143"/>
      <c r="D61" s="32" t="s">
        <v>3</v>
      </c>
      <c r="E61" s="32" t="s">
        <v>129</v>
      </c>
    </row>
    <row r="62" spans="1:5" ht="64.5" x14ac:dyDescent="0.25">
      <c r="A62" s="5" t="s">
        <v>4</v>
      </c>
      <c r="B62" s="151" t="s">
        <v>120</v>
      </c>
      <c r="C62" s="152"/>
      <c r="D62" s="6">
        <f>IF(VLOOKUP(B62,Beneficios!$A$1:$F$8,1,FALSE)='Servente de Limpeza - Banheiro'!B62,VLOOKUP(B62,Beneficios!$A$1:$F$8,6,FALSE))-$D$25*Beneficios!$E$2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151" t="s">
        <v>38</v>
      </c>
      <c r="C63" s="152">
        <f>22*16-(22*16)*20%</f>
        <v>281.60000000000002</v>
      </c>
      <c r="D63" s="6">
        <f>IF(VLOOKUP(B63,Beneficios!$A$1:$F$8,1,FALSE)='Servente de Limpeza - Banheiro'!B63,VLOOKUP(B63,Beneficios!$A$1:$F$8,6,FALSE))</f>
        <v>326.12800000000004</v>
      </c>
      <c r="E63" s="22" t="s">
        <v>220</v>
      </c>
    </row>
    <row r="64" spans="1:5" x14ac:dyDescent="0.25">
      <c r="A64" s="5" t="s">
        <v>8</v>
      </c>
      <c r="B64" s="151" t="s">
        <v>106</v>
      </c>
      <c r="C64" s="152">
        <f>120</f>
        <v>120</v>
      </c>
      <c r="D64" s="6">
        <f>IF(VLOOKUP(B64,Beneficios!$A$1:$F$8,1,FALSE)='Servente de Limpeza - Banheiro'!B64,VLOOKUP(B64,Beneficios!$A$1:$F$8,6,FALSE))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151" t="s">
        <v>215</v>
      </c>
      <c r="C65" s="152"/>
      <c r="D65" s="6">
        <v>49</v>
      </c>
      <c r="E65" s="22" t="s">
        <v>140</v>
      </c>
    </row>
    <row r="66" spans="1:5" x14ac:dyDescent="0.25">
      <c r="A66" s="5" t="s">
        <v>12</v>
      </c>
      <c r="B66" s="151"/>
      <c r="C66" s="152"/>
      <c r="D66" s="6"/>
      <c r="E66" s="22"/>
    </row>
    <row r="67" spans="1:5" x14ac:dyDescent="0.25">
      <c r="A67" s="5" t="s">
        <v>29</v>
      </c>
      <c r="B67" s="151"/>
      <c r="C67" s="152"/>
      <c r="D67" s="6"/>
      <c r="E67" s="22"/>
    </row>
    <row r="68" spans="1:5" x14ac:dyDescent="0.25">
      <c r="A68" s="5" t="s">
        <v>14</v>
      </c>
      <c r="B68" s="151"/>
      <c r="C68" s="152"/>
      <c r="D68" s="6"/>
      <c r="E68" s="22"/>
    </row>
    <row r="69" spans="1:5" x14ac:dyDescent="0.25">
      <c r="A69" s="142" t="s">
        <v>15</v>
      </c>
      <c r="B69" s="150"/>
      <c r="C69" s="143"/>
      <c r="D69" s="10">
        <f>SUM(D62:D68)</f>
        <v>640.77340000000004</v>
      </c>
      <c r="E69" s="22"/>
    </row>
    <row r="72" spans="1:5" x14ac:dyDescent="0.25">
      <c r="A72" s="141" t="s">
        <v>39</v>
      </c>
      <c r="B72" s="141"/>
      <c r="C72" s="141"/>
      <c r="D72" s="141"/>
      <c r="E72" s="141"/>
    </row>
    <row r="74" spans="1:5" x14ac:dyDescent="0.25">
      <c r="A74" s="32">
        <v>2</v>
      </c>
      <c r="B74" s="90" t="s">
        <v>40</v>
      </c>
      <c r="C74" s="91"/>
      <c r="D74" s="32" t="s">
        <v>3</v>
      </c>
      <c r="E74" s="32" t="s">
        <v>90</v>
      </c>
    </row>
    <row r="75" spans="1:5" x14ac:dyDescent="0.25">
      <c r="A75" s="5" t="s">
        <v>18</v>
      </c>
      <c r="B75" s="94" t="s">
        <v>19</v>
      </c>
      <c r="C75" s="95"/>
      <c r="D75" s="6">
        <f>D42</f>
        <v>357.97611111111109</v>
      </c>
      <c r="E75" s="22"/>
    </row>
    <row r="76" spans="1:5" x14ac:dyDescent="0.25">
      <c r="A76" s="5" t="s">
        <v>22</v>
      </c>
      <c r="B76" s="94" t="s">
        <v>23</v>
      </c>
      <c r="C76" s="95"/>
      <c r="D76" s="6">
        <f>D56</f>
        <v>875.20045222222234</v>
      </c>
      <c r="E76" s="22"/>
    </row>
    <row r="77" spans="1:5" x14ac:dyDescent="0.25">
      <c r="A77" s="5" t="s">
        <v>36</v>
      </c>
      <c r="B77" s="94" t="s">
        <v>37</v>
      </c>
      <c r="C77" s="95"/>
      <c r="D77" s="6">
        <f>D69</f>
        <v>640.77340000000004</v>
      </c>
      <c r="E77" s="22"/>
    </row>
    <row r="78" spans="1:5" x14ac:dyDescent="0.25">
      <c r="A78" s="142" t="s">
        <v>15</v>
      </c>
      <c r="B78" s="150"/>
      <c r="C78" s="143"/>
      <c r="D78" s="10">
        <f>SUM(D75:D77)</f>
        <v>1873.9499633333335</v>
      </c>
      <c r="E78" s="22"/>
    </row>
    <row r="79" spans="1:5" x14ac:dyDescent="0.25">
      <c r="A79" s="3"/>
    </row>
    <row r="81" spans="1:5" x14ac:dyDescent="0.25">
      <c r="A81" s="141" t="s">
        <v>41</v>
      </c>
      <c r="B81" s="141"/>
      <c r="C81" s="141"/>
      <c r="D81" s="141"/>
      <c r="E81" s="141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9.1624837962962964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0.73299870370370368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87.959844444444443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42.758257716049386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17.017786570987656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157.63137123148147</v>
      </c>
      <c r="E90" s="45"/>
    </row>
    <row r="93" spans="1:5" x14ac:dyDescent="0.25">
      <c r="A93" s="141" t="s">
        <v>47</v>
      </c>
      <c r="B93" s="141"/>
      <c r="C93" s="141"/>
      <c r="D93" s="141"/>
      <c r="E93" s="141"/>
    </row>
    <row r="95" spans="1:5" x14ac:dyDescent="0.25">
      <c r="A95" s="141" t="s">
        <v>48</v>
      </c>
      <c r="B95" s="141"/>
      <c r="C95" s="141"/>
      <c r="D95" s="141"/>
      <c r="E95" s="141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16.078825596594523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0.76161159579774673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1.3527660045985019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3.5533750613539676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8.612942416967039</v>
      </c>
      <c r="E103" s="45"/>
    </row>
    <row r="104" spans="1:5" x14ac:dyDescent="0.25">
      <c r="A104" s="142" t="s">
        <v>34</v>
      </c>
      <c r="B104" s="150"/>
      <c r="C104" s="143"/>
      <c r="D104" s="10">
        <f>SUM(D98:D103)</f>
        <v>30.359520675311778</v>
      </c>
      <c r="E104" s="22"/>
    </row>
    <row r="107" spans="1:5" x14ac:dyDescent="0.25">
      <c r="A107" s="160" t="s">
        <v>55</v>
      </c>
      <c r="B107" s="160"/>
      <c r="C107" s="160"/>
      <c r="D107" s="160"/>
      <c r="E107" s="160"/>
    </row>
    <row r="108" spans="1:5" x14ac:dyDescent="0.25">
      <c r="A108" s="2"/>
    </row>
    <row r="109" spans="1:5" x14ac:dyDescent="0.25">
      <c r="A109" s="32" t="s">
        <v>56</v>
      </c>
      <c r="B109" s="142" t="s">
        <v>57</v>
      </c>
      <c r="C109" s="143"/>
      <c r="D109" s="32" t="s">
        <v>3</v>
      </c>
      <c r="E109" s="32" t="s">
        <v>129</v>
      </c>
    </row>
    <row r="110" spans="1:5" x14ac:dyDescent="0.25">
      <c r="A110" s="5" t="s">
        <v>4</v>
      </c>
      <c r="B110" s="151" t="s">
        <v>58</v>
      </c>
      <c r="C110" s="152"/>
      <c r="D110" s="6"/>
      <c r="E110" s="22"/>
    </row>
    <row r="111" spans="1:5" x14ac:dyDescent="0.25">
      <c r="A111" s="142" t="s">
        <v>15</v>
      </c>
      <c r="B111" s="150"/>
      <c r="C111" s="143"/>
      <c r="D111" s="6">
        <f>D110</f>
        <v>0</v>
      </c>
      <c r="E111" s="22"/>
    </row>
    <row r="114" spans="1:5" x14ac:dyDescent="0.25">
      <c r="A114" s="141" t="s">
        <v>59</v>
      </c>
      <c r="B114" s="141"/>
      <c r="C114" s="141"/>
      <c r="D114" s="141"/>
      <c r="E114" s="141"/>
    </row>
    <row r="115" spans="1:5" x14ac:dyDescent="0.25">
      <c r="A115" s="2"/>
    </row>
    <row r="116" spans="1:5" x14ac:dyDescent="0.25">
      <c r="A116" s="32">
        <v>4</v>
      </c>
      <c r="B116" s="90" t="s">
        <v>60</v>
      </c>
      <c r="C116" s="91"/>
      <c r="D116" s="32" t="s">
        <v>3</v>
      </c>
      <c r="E116" s="32" t="s">
        <v>90</v>
      </c>
    </row>
    <row r="117" spans="1:5" x14ac:dyDescent="0.25">
      <c r="A117" s="5" t="s">
        <v>49</v>
      </c>
      <c r="B117" s="94" t="s">
        <v>50</v>
      </c>
      <c r="C117" s="95"/>
      <c r="D117" s="6">
        <f>D104</f>
        <v>30.359520675311778</v>
      </c>
      <c r="E117" s="22"/>
    </row>
    <row r="118" spans="1:5" x14ac:dyDescent="0.25">
      <c r="A118" s="5" t="s">
        <v>56</v>
      </c>
      <c r="B118" s="94" t="s">
        <v>57</v>
      </c>
      <c r="C118" s="95"/>
      <c r="D118" s="6">
        <f>D111</f>
        <v>0</v>
      </c>
      <c r="E118" s="22"/>
    </row>
    <row r="119" spans="1:5" x14ac:dyDescent="0.25">
      <c r="A119" s="142" t="s">
        <v>15</v>
      </c>
      <c r="B119" s="150"/>
      <c r="C119" s="143"/>
      <c r="D119" s="10">
        <f>SUM(D117:D118)</f>
        <v>30.359520675311778</v>
      </c>
      <c r="E119" s="22"/>
    </row>
    <row r="122" spans="1:5" x14ac:dyDescent="0.25">
      <c r="A122" s="141" t="s">
        <v>61</v>
      </c>
      <c r="B122" s="141"/>
      <c r="C122" s="141"/>
      <c r="D122" s="141"/>
      <c r="E122" s="141"/>
    </row>
    <row r="124" spans="1:5" x14ac:dyDescent="0.25">
      <c r="A124" s="32">
        <v>5</v>
      </c>
      <c r="B124" s="90" t="s">
        <v>62</v>
      </c>
      <c r="C124" s="91"/>
      <c r="D124" s="32" t="s">
        <v>3</v>
      </c>
      <c r="E124" s="32" t="s">
        <v>90</v>
      </c>
    </row>
    <row r="125" spans="1:5" x14ac:dyDescent="0.25">
      <c r="A125" s="5" t="s">
        <v>4</v>
      </c>
      <c r="B125" s="94" t="s">
        <v>63</v>
      </c>
      <c r="C125" s="95"/>
      <c r="D125" s="6">
        <f>SUMIFS(Uniformes!F:F,Uniformes!G:G,"Serviço de Limpeza")</f>
        <v>0</v>
      </c>
      <c r="E125" s="45" t="s">
        <v>190</v>
      </c>
    </row>
    <row r="126" spans="1:5" x14ac:dyDescent="0.25">
      <c r="A126" s="5" t="s">
        <v>6</v>
      </c>
      <c r="B126" s="94" t="s">
        <v>64</v>
      </c>
      <c r="C126" s="95"/>
      <c r="D126" s="6">
        <f>IFERROR(SUM(Materiais!H:H)/SUM(Resumo!$H$5:$H$9),0)</f>
        <v>0</v>
      </c>
      <c r="E126" s="45" t="s">
        <v>190</v>
      </c>
    </row>
    <row r="127" spans="1:5" x14ac:dyDescent="0.25">
      <c r="A127" s="5" t="s">
        <v>8</v>
      </c>
      <c r="B127" s="94" t="s">
        <v>65</v>
      </c>
      <c r="C127" s="95"/>
      <c r="D127" s="6">
        <f>IFERROR(SUMIFS(Equipamentos!J:J,Equipamentos!K:K,"Todos")/SUM(Resumo!H5:H8),0)</f>
        <v>0</v>
      </c>
      <c r="E127" s="45" t="s">
        <v>194</v>
      </c>
    </row>
    <row r="128" spans="1:5" x14ac:dyDescent="0.25">
      <c r="A128" s="5" t="s">
        <v>10</v>
      </c>
      <c r="B128" s="94" t="s">
        <v>155</v>
      </c>
      <c r="C128" s="95"/>
      <c r="D128" s="6">
        <f>SUMIFS(EPIs!G:G,EPIs!H:H,"Serviço de Limpeza")</f>
        <v>0</v>
      </c>
      <c r="E128" s="22"/>
    </row>
    <row r="129" spans="1:5" x14ac:dyDescent="0.25">
      <c r="A129" s="5" t="s">
        <v>12</v>
      </c>
      <c r="B129" s="94"/>
      <c r="C129" s="95"/>
      <c r="D129" s="6"/>
      <c r="E129" s="66"/>
    </row>
    <row r="130" spans="1:5" x14ac:dyDescent="0.25">
      <c r="A130" s="142" t="s">
        <v>34</v>
      </c>
      <c r="B130" s="150"/>
      <c r="C130" s="143"/>
      <c r="D130" s="10">
        <f>SUM(D125:D129)</f>
        <v>0</v>
      </c>
      <c r="E130" s="22"/>
    </row>
    <row r="133" spans="1:5" x14ac:dyDescent="0.25">
      <c r="A133" s="141" t="s">
        <v>66</v>
      </c>
      <c r="B133" s="141"/>
      <c r="C133" s="141"/>
      <c r="D133" s="141"/>
      <c r="E133" s="141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195.14804276200633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409.81088980021332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749.12952741904883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v>1.6500000000000001E-2</v>
      </c>
      <c r="D140" s="6">
        <f>(($D$31+$D$78+$D$90+$D$119+$D$130+$D$136+$D$137)/(1-$C$138))*C140</f>
        <v>86.741313701153018</v>
      </c>
      <c r="E140" s="45"/>
    </row>
    <row r="141" spans="1:5" x14ac:dyDescent="0.25">
      <c r="A141" s="5"/>
      <c r="B141" s="19" t="s">
        <v>88</v>
      </c>
      <c r="C141" s="13">
        <v>7.5999999999999998E-2</v>
      </c>
      <c r="D141" s="6">
        <f>(($D$31+$D$78+$D$90+$D$119+$D$130+$D$136+$D$137)/(1-$C$138))*C141</f>
        <v>399.53574795682601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v>0.05</v>
      </c>
      <c r="D144" s="6">
        <f>(($D$31+$D$78+$D$90+$D$119+$D$130+$D$136+$D$137)/(1-$C$138))*C144</f>
        <v>262.85246576106977</v>
      </c>
      <c r="E144" s="45"/>
    </row>
    <row r="145" spans="1:6" x14ac:dyDescent="0.25">
      <c r="A145" s="32" t="s">
        <v>34</v>
      </c>
      <c r="B145" s="32"/>
      <c r="C145" s="10"/>
      <c r="D145" s="10">
        <f>D136+D137+D138</f>
        <v>1354.0884599812684</v>
      </c>
      <c r="E145" s="22"/>
    </row>
    <row r="148" spans="1:6" x14ac:dyDescent="0.25">
      <c r="A148" s="141" t="s">
        <v>73</v>
      </c>
      <c r="B148" s="141"/>
      <c r="C148" s="141"/>
      <c r="D148" s="141"/>
      <c r="E148" s="141"/>
    </row>
    <row r="150" spans="1:6" x14ac:dyDescent="0.25">
      <c r="A150" s="32"/>
      <c r="B150" s="90" t="s">
        <v>74</v>
      </c>
      <c r="C150" s="91"/>
      <c r="D150" s="32" t="s">
        <v>3</v>
      </c>
      <c r="E150" s="32" t="s">
        <v>90</v>
      </c>
    </row>
    <row r="151" spans="1:6" x14ac:dyDescent="0.25">
      <c r="A151" s="5" t="s">
        <v>4</v>
      </c>
      <c r="B151" s="94" t="s">
        <v>1</v>
      </c>
      <c r="C151" s="95"/>
      <c r="D151" s="6">
        <f>D31</f>
        <v>1841.02</v>
      </c>
      <c r="E151" s="22"/>
    </row>
    <row r="152" spans="1:6" x14ac:dyDescent="0.25">
      <c r="A152" s="5" t="s">
        <v>6</v>
      </c>
      <c r="B152" s="94" t="s">
        <v>16</v>
      </c>
      <c r="C152" s="95"/>
      <c r="D152" s="6">
        <f>D78</f>
        <v>1873.9499633333335</v>
      </c>
      <c r="E152" s="22"/>
    </row>
    <row r="153" spans="1:6" x14ac:dyDescent="0.25">
      <c r="A153" s="5" t="s">
        <v>8</v>
      </c>
      <c r="B153" s="94" t="s">
        <v>41</v>
      </c>
      <c r="C153" s="95"/>
      <c r="D153" s="6">
        <f>D90</f>
        <v>157.63137123148147</v>
      </c>
      <c r="E153" s="22"/>
    </row>
    <row r="154" spans="1:6" x14ac:dyDescent="0.25">
      <c r="A154" s="5" t="s">
        <v>10</v>
      </c>
      <c r="B154" s="94" t="s">
        <v>47</v>
      </c>
      <c r="C154" s="41"/>
      <c r="D154" s="6">
        <f>D119</f>
        <v>30.359520675311778</v>
      </c>
      <c r="E154" s="22"/>
    </row>
    <row r="155" spans="1:6" x14ac:dyDescent="0.25">
      <c r="A155" s="5" t="s">
        <v>12</v>
      </c>
      <c r="B155" s="94" t="s">
        <v>61</v>
      </c>
      <c r="C155" s="41"/>
      <c r="D155" s="6">
        <f>D130</f>
        <v>0</v>
      </c>
      <c r="E155" s="22"/>
    </row>
    <row r="156" spans="1:6" ht="15.75" customHeight="1" x14ac:dyDescent="0.25">
      <c r="A156" s="142" t="s">
        <v>75</v>
      </c>
      <c r="B156" s="150"/>
      <c r="C156" s="143"/>
      <c r="D156" s="10">
        <f>SUM(D151:D155)</f>
        <v>3902.9608552401264</v>
      </c>
      <c r="E156" s="22"/>
    </row>
    <row r="157" spans="1:6" x14ac:dyDescent="0.25">
      <c r="A157" s="23" t="s">
        <v>29</v>
      </c>
      <c r="B157" s="94" t="s">
        <v>76</v>
      </c>
      <c r="C157" s="41"/>
      <c r="D157" s="6">
        <f>D145</f>
        <v>1354.0884599812684</v>
      </c>
      <c r="E157" s="22"/>
    </row>
    <row r="158" spans="1:6" ht="15.75" customHeight="1" x14ac:dyDescent="0.25">
      <c r="A158" s="142" t="s">
        <v>77</v>
      </c>
      <c r="B158" s="150"/>
      <c r="C158" s="143"/>
      <c r="D158" s="10">
        <f>D156+D157</f>
        <v>5257.0493152213949</v>
      </c>
      <c r="E158" s="22"/>
      <c r="F158" s="62">
        <f>D158/22</f>
        <v>238.95678705551794</v>
      </c>
    </row>
    <row r="159" spans="1:6" ht="15.75" customHeight="1" x14ac:dyDescent="0.25">
      <c r="A159" s="142" t="s">
        <v>83</v>
      </c>
      <c r="B159" s="150"/>
      <c r="C159" s="143"/>
      <c r="D159" s="10">
        <f>D158*$E$12*$D$12</f>
        <v>5257.0493152213949</v>
      </c>
      <c r="E159" s="22"/>
    </row>
    <row r="160" spans="1:6" ht="15.75" customHeight="1" x14ac:dyDescent="0.25">
      <c r="A160" s="142" t="s">
        <v>84</v>
      </c>
      <c r="B160" s="150"/>
      <c r="C160" s="143"/>
      <c r="D160" s="10">
        <f>D159*12</f>
        <v>63084.591782656738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topLeftCell="A58" zoomScaleNormal="100" workbookViewId="0">
      <selection activeCell="D12" sqref="D12:D13"/>
    </sheetView>
  </sheetViews>
  <sheetFormatPr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1.5703125" style="1" customWidth="1"/>
    <col min="7" max="7" width="15.140625" style="1" customWidth="1"/>
    <col min="8" max="16384" width="9.140625" style="1"/>
  </cols>
  <sheetData>
    <row r="1" spans="1:10" x14ac:dyDescent="0.25">
      <c r="A1" s="141" t="s">
        <v>0</v>
      </c>
      <c r="B1" s="141"/>
      <c r="C1" s="141"/>
      <c r="D1" s="141"/>
      <c r="E1" s="141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195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G4" s="88"/>
      <c r="H4" s="15"/>
    </row>
    <row r="5" spans="1:10" x14ac:dyDescent="0.25">
      <c r="A5" s="5" t="s">
        <v>4</v>
      </c>
      <c r="B5" s="129" t="s">
        <v>109</v>
      </c>
      <c r="C5" s="147"/>
      <c r="D5" s="148"/>
      <c r="H5" s="15"/>
    </row>
    <row r="6" spans="1:10" x14ac:dyDescent="0.25">
      <c r="A6" s="5" t="s">
        <v>6</v>
      </c>
      <c r="B6" s="129" t="s">
        <v>110</v>
      </c>
      <c r="C6" s="148"/>
      <c r="D6" s="148"/>
      <c r="H6" s="15"/>
    </row>
    <row r="7" spans="1:10" ht="25.5" x14ac:dyDescent="0.25">
      <c r="A7" s="5" t="s">
        <v>8</v>
      </c>
      <c r="B7" s="129" t="s">
        <v>111</v>
      </c>
      <c r="C7" s="148"/>
      <c r="D7" s="148"/>
      <c r="H7" s="15"/>
    </row>
    <row r="8" spans="1:10" x14ac:dyDescent="0.25">
      <c r="A8" s="5" t="s">
        <v>10</v>
      </c>
      <c r="B8" s="129" t="s">
        <v>112</v>
      </c>
      <c r="C8" s="148"/>
      <c r="D8" s="148"/>
      <c r="H8" s="15"/>
    </row>
    <row r="9" spans="1:10" x14ac:dyDescent="0.25">
      <c r="A9" s="149"/>
      <c r="B9" s="149"/>
      <c r="C9" s="149"/>
      <c r="D9" s="149"/>
      <c r="E9" s="134"/>
    </row>
    <row r="10" spans="1:10" x14ac:dyDescent="0.25">
      <c r="A10" s="141" t="s">
        <v>78</v>
      </c>
      <c r="B10" s="141"/>
      <c r="C10" s="141"/>
      <c r="D10" s="141"/>
      <c r="E10" s="141"/>
    </row>
    <row r="11" spans="1:10" ht="25.5" customHeight="1" x14ac:dyDescent="0.25">
      <c r="A11" s="155" t="s">
        <v>79</v>
      </c>
      <c r="B11" s="155"/>
      <c r="C11" s="87" t="s">
        <v>80</v>
      </c>
      <c r="D11" s="87" t="s">
        <v>81</v>
      </c>
      <c r="E11" s="87" t="s">
        <v>189</v>
      </c>
    </row>
    <row r="12" spans="1:10" ht="15.75" customHeight="1" x14ac:dyDescent="0.25">
      <c r="A12" s="156" t="s">
        <v>104</v>
      </c>
      <c r="B12" s="156"/>
      <c r="C12" s="153" t="s">
        <v>82</v>
      </c>
      <c r="D12" s="153"/>
      <c r="E12" s="158"/>
    </row>
    <row r="13" spans="1:10" x14ac:dyDescent="0.25">
      <c r="A13" s="157"/>
      <c r="B13" s="157"/>
      <c r="C13" s="154"/>
      <c r="D13" s="154"/>
      <c r="E13" s="159"/>
    </row>
    <row r="14" spans="1:10" x14ac:dyDescent="0.25">
      <c r="A14" s="4"/>
      <c r="B14" s="4"/>
      <c r="C14" s="4"/>
      <c r="D14" s="4"/>
      <c r="E14" s="4"/>
    </row>
    <row r="15" spans="1:10" x14ac:dyDescent="0.25">
      <c r="A15" s="133">
        <v>1</v>
      </c>
      <c r="B15" s="38" t="s">
        <v>113</v>
      </c>
      <c r="C15" s="145"/>
      <c r="D15" s="145"/>
      <c r="E15" s="145"/>
      <c r="F15" s="37"/>
    </row>
    <row r="16" spans="1:10" x14ac:dyDescent="0.25">
      <c r="A16" s="133">
        <v>2</v>
      </c>
      <c r="B16" s="38" t="s">
        <v>114</v>
      </c>
      <c r="C16" s="145"/>
      <c r="D16" s="145"/>
      <c r="E16" s="145"/>
      <c r="F16" s="37"/>
    </row>
    <row r="17" spans="1:6" x14ac:dyDescent="0.25">
      <c r="A17" s="133">
        <v>3</v>
      </c>
      <c r="B17" s="38" t="s">
        <v>115</v>
      </c>
      <c r="C17" s="146"/>
      <c r="D17" s="146"/>
      <c r="E17" s="146"/>
      <c r="F17" s="37"/>
    </row>
    <row r="18" spans="1:6" x14ac:dyDescent="0.25">
      <c r="A18" s="133">
        <v>4</v>
      </c>
      <c r="B18" s="38" t="s">
        <v>116</v>
      </c>
      <c r="C18" s="145" t="s">
        <v>214</v>
      </c>
      <c r="D18" s="145"/>
      <c r="E18" s="145"/>
      <c r="F18" s="37"/>
    </row>
    <row r="19" spans="1:6" x14ac:dyDescent="0.25">
      <c r="A19" s="133">
        <v>5</v>
      </c>
      <c r="B19" s="38" t="s">
        <v>117</v>
      </c>
      <c r="C19" s="144"/>
      <c r="D19" s="145"/>
      <c r="E19" s="145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141" t="s">
        <v>1</v>
      </c>
      <c r="B22" s="141"/>
      <c r="C22" s="141"/>
      <c r="D22" s="141"/>
      <c r="E22" s="141"/>
    </row>
    <row r="24" spans="1:6" ht="25.5" customHeight="1" x14ac:dyDescent="0.25">
      <c r="A24" s="32">
        <v>1</v>
      </c>
      <c r="B24" s="131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129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129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129" t="s">
        <v>9</v>
      </c>
      <c r="C27" s="13">
        <v>0.4</v>
      </c>
      <c r="D27" s="6">
        <f>C27*$G$2</f>
        <v>484.8</v>
      </c>
      <c r="E27" s="22" t="s">
        <v>219</v>
      </c>
    </row>
    <row r="28" spans="1:6" x14ac:dyDescent="0.25">
      <c r="A28" s="5" t="s">
        <v>10</v>
      </c>
      <c r="B28" s="129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129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129" t="s">
        <v>105</v>
      </c>
      <c r="C30" s="13"/>
      <c r="D30" s="6">
        <v>50.31</v>
      </c>
      <c r="E30" s="22" t="s">
        <v>140</v>
      </c>
    </row>
    <row r="31" spans="1:6" x14ac:dyDescent="0.25">
      <c r="A31" s="142" t="s">
        <v>15</v>
      </c>
      <c r="B31" s="143"/>
      <c r="C31" s="10"/>
      <c r="D31" s="10">
        <f>SUM(D25:D30)</f>
        <v>1841.02</v>
      </c>
      <c r="E31" s="10"/>
    </row>
    <row r="34" spans="1:5" x14ac:dyDescent="0.25">
      <c r="A34" s="141" t="s">
        <v>16</v>
      </c>
      <c r="B34" s="141"/>
      <c r="C34" s="141"/>
      <c r="D34" s="141"/>
      <c r="E34" s="141"/>
    </row>
    <row r="35" spans="1:5" x14ac:dyDescent="0.25">
      <c r="A35" s="2"/>
    </row>
    <row r="36" spans="1:5" x14ac:dyDescent="0.25">
      <c r="A36" s="141" t="s">
        <v>17</v>
      </c>
      <c r="B36" s="141"/>
      <c r="C36" s="141"/>
      <c r="D36" s="141"/>
      <c r="E36" s="141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153.41833333333332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153.41833333333332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51.139444444444443</v>
      </c>
      <c r="E41" s="22" t="s">
        <v>143</v>
      </c>
    </row>
    <row r="42" spans="1:5" x14ac:dyDescent="0.25">
      <c r="A42" s="142" t="s">
        <v>15</v>
      </c>
      <c r="B42" s="143"/>
      <c r="C42" s="10"/>
      <c r="D42" s="10">
        <f>SUM(D39:D41)</f>
        <v>357.97611111111109</v>
      </c>
      <c r="E42" s="22"/>
    </row>
    <row r="43" spans="1:5" x14ac:dyDescent="0.25">
      <c r="D43" s="62"/>
    </row>
    <row r="45" spans="1:5" x14ac:dyDescent="0.25">
      <c r="A45" s="141" t="s">
        <v>21</v>
      </c>
      <c r="B45" s="141"/>
      <c r="C45" s="141"/>
      <c r="D45" s="141"/>
      <c r="E45" s="141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439.79922222222223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v>2.5000000000000001E-2</v>
      </c>
      <c r="D49" s="6">
        <f t="shared" ref="D49:D55" si="0">($D$31+$D$42)*C49</f>
        <v>54.974902777777778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131.93976666666666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v>1.4999999999999999E-2</v>
      </c>
      <c r="D51" s="6">
        <f t="shared" si="0"/>
        <v>32.984941666666664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v>0.01</v>
      </c>
      <c r="D52" s="6">
        <f t="shared" si="0"/>
        <v>21.989961111111111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v>6.0000000000000001E-3</v>
      </c>
      <c r="D53" s="6">
        <f t="shared" si="0"/>
        <v>13.193976666666666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v>2E-3</v>
      </c>
      <c r="D54" s="6">
        <f t="shared" si="0"/>
        <v>4.3979922222222223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175.91968888888889</v>
      </c>
      <c r="E55" s="7" t="s">
        <v>149</v>
      </c>
    </row>
    <row r="56" spans="1:5" x14ac:dyDescent="0.25">
      <c r="A56" s="142" t="s">
        <v>34</v>
      </c>
      <c r="B56" s="143"/>
      <c r="C56" s="43">
        <f>SUM(C48:C55)</f>
        <v>0.39800000000000008</v>
      </c>
      <c r="D56" s="10">
        <f>SUM(D48:D55)</f>
        <v>875.20045222222234</v>
      </c>
      <c r="E56" s="22"/>
    </row>
    <row r="59" spans="1:5" x14ac:dyDescent="0.25">
      <c r="A59" s="141" t="s">
        <v>35</v>
      </c>
      <c r="B59" s="141"/>
      <c r="C59" s="141"/>
      <c r="D59" s="141"/>
      <c r="E59" s="141"/>
    </row>
    <row r="61" spans="1:5" x14ac:dyDescent="0.25">
      <c r="A61" s="32" t="s">
        <v>36</v>
      </c>
      <c r="B61" s="142" t="s">
        <v>37</v>
      </c>
      <c r="C61" s="143"/>
      <c r="D61" s="32" t="s">
        <v>3</v>
      </c>
      <c r="E61" s="32" t="s">
        <v>129</v>
      </c>
    </row>
    <row r="62" spans="1:5" ht="64.5" x14ac:dyDescent="0.25">
      <c r="A62" s="5" t="s">
        <v>4</v>
      </c>
      <c r="B62" s="151" t="s">
        <v>120</v>
      </c>
      <c r="C62" s="152"/>
      <c r="D62" s="6">
        <f>IF(VLOOKUP(B62,Beneficios!$A$1:$F$8,1,FALSE)='Servente de Limpeza - Diária'!B62,VLOOKUP(B62,Beneficios!$A$1:$F$8,6,FALSE))-$D$25*Beneficios!$E$2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151" t="s">
        <v>38</v>
      </c>
      <c r="C63" s="152">
        <f>22*16-(22*16)*20%</f>
        <v>281.60000000000002</v>
      </c>
      <c r="D63" s="6">
        <f>IF(VLOOKUP(B63,Beneficios!$A$1:$F$8,1,FALSE)='Servente de Limpeza - Diária'!B63,VLOOKUP(B63,Beneficios!$A$1:$F$8,6,FALSE))</f>
        <v>326.12800000000004</v>
      </c>
      <c r="E63" s="22" t="s">
        <v>220</v>
      </c>
    </row>
    <row r="64" spans="1:5" x14ac:dyDescent="0.25">
      <c r="A64" s="5" t="s">
        <v>8</v>
      </c>
      <c r="B64" s="151" t="s">
        <v>106</v>
      </c>
      <c r="C64" s="152">
        <f>120</f>
        <v>120</v>
      </c>
      <c r="D64" s="6">
        <f>IF(VLOOKUP(B64,Beneficios!$A$1:$F$8,1,FALSE)='Servente de Limpeza - Diária'!B64,VLOOKUP(B64,Beneficios!$A$1:$F$8,6,FALSE))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151" t="s">
        <v>215</v>
      </c>
      <c r="C65" s="152"/>
      <c r="D65" s="6">
        <v>49</v>
      </c>
      <c r="E65" s="22" t="s">
        <v>140</v>
      </c>
    </row>
    <row r="66" spans="1:5" x14ac:dyDescent="0.25">
      <c r="A66" s="5" t="s">
        <v>12</v>
      </c>
      <c r="B66" s="151"/>
      <c r="C66" s="152"/>
      <c r="D66" s="6"/>
      <c r="E66" s="22"/>
    </row>
    <row r="67" spans="1:5" x14ac:dyDescent="0.25">
      <c r="A67" s="5" t="s">
        <v>29</v>
      </c>
      <c r="B67" s="151"/>
      <c r="C67" s="152"/>
      <c r="D67" s="6"/>
      <c r="E67" s="22"/>
    </row>
    <row r="68" spans="1:5" x14ac:dyDescent="0.25">
      <c r="A68" s="5" t="s">
        <v>14</v>
      </c>
      <c r="B68" s="151"/>
      <c r="C68" s="152"/>
      <c r="D68" s="6"/>
      <c r="E68" s="22"/>
    </row>
    <row r="69" spans="1:5" x14ac:dyDescent="0.25">
      <c r="A69" s="142" t="s">
        <v>15</v>
      </c>
      <c r="B69" s="150"/>
      <c r="C69" s="143"/>
      <c r="D69" s="10">
        <f>SUM(D62:D68)</f>
        <v>640.77340000000004</v>
      </c>
      <c r="E69" s="22"/>
    </row>
    <row r="72" spans="1:5" x14ac:dyDescent="0.25">
      <c r="A72" s="141" t="s">
        <v>39</v>
      </c>
      <c r="B72" s="141"/>
      <c r="C72" s="141"/>
      <c r="D72" s="141"/>
      <c r="E72" s="141"/>
    </row>
    <row r="74" spans="1:5" x14ac:dyDescent="0.25">
      <c r="A74" s="32">
        <v>2</v>
      </c>
      <c r="B74" s="131" t="s">
        <v>40</v>
      </c>
      <c r="C74" s="132"/>
      <c r="D74" s="32" t="s">
        <v>3</v>
      </c>
      <c r="E74" s="32" t="s">
        <v>90</v>
      </c>
    </row>
    <row r="75" spans="1:5" x14ac:dyDescent="0.25">
      <c r="A75" s="5" t="s">
        <v>18</v>
      </c>
      <c r="B75" s="129" t="s">
        <v>19</v>
      </c>
      <c r="C75" s="130"/>
      <c r="D75" s="6">
        <f>D42</f>
        <v>357.97611111111109</v>
      </c>
      <c r="E75" s="22"/>
    </row>
    <row r="76" spans="1:5" x14ac:dyDescent="0.25">
      <c r="A76" s="5" t="s">
        <v>22</v>
      </c>
      <c r="B76" s="129" t="s">
        <v>23</v>
      </c>
      <c r="C76" s="130"/>
      <c r="D76" s="6">
        <f>D56</f>
        <v>875.20045222222234</v>
      </c>
      <c r="E76" s="22"/>
    </row>
    <row r="77" spans="1:5" x14ac:dyDescent="0.25">
      <c r="A77" s="5" t="s">
        <v>36</v>
      </c>
      <c r="B77" s="129" t="s">
        <v>37</v>
      </c>
      <c r="C77" s="130"/>
      <c r="D77" s="6">
        <f>D69</f>
        <v>640.77340000000004</v>
      </c>
      <c r="E77" s="22"/>
    </row>
    <row r="78" spans="1:5" x14ac:dyDescent="0.25">
      <c r="A78" s="142" t="s">
        <v>15</v>
      </c>
      <c r="B78" s="150"/>
      <c r="C78" s="143"/>
      <c r="D78" s="10">
        <f>SUM(D75:D77)</f>
        <v>1873.9499633333335</v>
      </c>
      <c r="E78" s="22"/>
    </row>
    <row r="79" spans="1:5" x14ac:dyDescent="0.25">
      <c r="A79" s="3"/>
    </row>
    <row r="81" spans="1:5" x14ac:dyDescent="0.25">
      <c r="A81" s="141" t="s">
        <v>41</v>
      </c>
      <c r="B81" s="141"/>
      <c r="C81" s="141"/>
      <c r="D81" s="141"/>
      <c r="E81" s="141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9.1624837962962964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0.73299870370370368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87.959844444444443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42.758257716049386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17.017786570987656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157.63137123148147</v>
      </c>
      <c r="E90" s="45"/>
    </row>
    <row r="93" spans="1:5" x14ac:dyDescent="0.25">
      <c r="A93" s="141" t="s">
        <v>47</v>
      </c>
      <c r="B93" s="141"/>
      <c r="C93" s="141"/>
      <c r="D93" s="141"/>
      <c r="E93" s="141"/>
    </row>
    <row r="95" spans="1:5" x14ac:dyDescent="0.25">
      <c r="A95" s="141" t="s">
        <v>48</v>
      </c>
      <c r="B95" s="141"/>
      <c r="C95" s="141"/>
      <c r="D95" s="141"/>
      <c r="E95" s="141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16.078825596594523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0.76161159579774673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1.3527660045985019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3.5533750613539676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8.612942416967039</v>
      </c>
      <c r="E103" s="45"/>
    </row>
    <row r="104" spans="1:5" x14ac:dyDescent="0.25">
      <c r="A104" s="142" t="s">
        <v>34</v>
      </c>
      <c r="B104" s="150"/>
      <c r="C104" s="143"/>
      <c r="D104" s="10">
        <f>SUM(D98:D103)</f>
        <v>30.359520675311778</v>
      </c>
      <c r="E104" s="22"/>
    </row>
    <row r="107" spans="1:5" x14ac:dyDescent="0.25">
      <c r="A107" s="160" t="s">
        <v>55</v>
      </c>
      <c r="B107" s="160"/>
      <c r="C107" s="160"/>
      <c r="D107" s="160"/>
      <c r="E107" s="160"/>
    </row>
    <row r="108" spans="1:5" x14ac:dyDescent="0.25">
      <c r="A108" s="2"/>
    </row>
    <row r="109" spans="1:5" x14ac:dyDescent="0.25">
      <c r="A109" s="32" t="s">
        <v>56</v>
      </c>
      <c r="B109" s="142" t="s">
        <v>57</v>
      </c>
      <c r="C109" s="143"/>
      <c r="D109" s="32" t="s">
        <v>3</v>
      </c>
      <c r="E109" s="32" t="s">
        <v>129</v>
      </c>
    </row>
    <row r="110" spans="1:5" x14ac:dyDescent="0.25">
      <c r="A110" s="5" t="s">
        <v>4</v>
      </c>
      <c r="B110" s="151" t="s">
        <v>58</v>
      </c>
      <c r="C110" s="152"/>
      <c r="D110" s="6"/>
      <c r="E110" s="22"/>
    </row>
    <row r="111" spans="1:5" x14ac:dyDescent="0.25">
      <c r="A111" s="142" t="s">
        <v>15</v>
      </c>
      <c r="B111" s="150"/>
      <c r="C111" s="143"/>
      <c r="D111" s="6">
        <f>D110</f>
        <v>0</v>
      </c>
      <c r="E111" s="22"/>
    </row>
    <row r="114" spans="1:5" x14ac:dyDescent="0.25">
      <c r="A114" s="141" t="s">
        <v>59</v>
      </c>
      <c r="B114" s="141"/>
      <c r="C114" s="141"/>
      <c r="D114" s="141"/>
      <c r="E114" s="141"/>
    </row>
    <row r="115" spans="1:5" x14ac:dyDescent="0.25">
      <c r="A115" s="2"/>
    </row>
    <row r="116" spans="1:5" x14ac:dyDescent="0.25">
      <c r="A116" s="32">
        <v>4</v>
      </c>
      <c r="B116" s="131" t="s">
        <v>60</v>
      </c>
      <c r="C116" s="132"/>
      <c r="D116" s="32" t="s">
        <v>3</v>
      </c>
      <c r="E116" s="32" t="s">
        <v>90</v>
      </c>
    </row>
    <row r="117" spans="1:5" x14ac:dyDescent="0.25">
      <c r="A117" s="5" t="s">
        <v>49</v>
      </c>
      <c r="B117" s="129" t="s">
        <v>50</v>
      </c>
      <c r="C117" s="130"/>
      <c r="D117" s="6">
        <f>D104</f>
        <v>30.359520675311778</v>
      </c>
      <c r="E117" s="22"/>
    </row>
    <row r="118" spans="1:5" x14ac:dyDescent="0.25">
      <c r="A118" s="5" t="s">
        <v>56</v>
      </c>
      <c r="B118" s="129" t="s">
        <v>57</v>
      </c>
      <c r="C118" s="130"/>
      <c r="D118" s="6">
        <f>D111</f>
        <v>0</v>
      </c>
      <c r="E118" s="22"/>
    </row>
    <row r="119" spans="1:5" x14ac:dyDescent="0.25">
      <c r="A119" s="142" t="s">
        <v>15</v>
      </c>
      <c r="B119" s="150"/>
      <c r="C119" s="143"/>
      <c r="D119" s="10">
        <f>SUM(D117:D118)</f>
        <v>30.359520675311778</v>
      </c>
      <c r="E119" s="22"/>
    </row>
    <row r="122" spans="1:5" x14ac:dyDescent="0.25">
      <c r="A122" s="141" t="s">
        <v>61</v>
      </c>
      <c r="B122" s="141"/>
      <c r="C122" s="141"/>
      <c r="D122" s="141"/>
      <c r="E122" s="141"/>
    </row>
    <row r="124" spans="1:5" x14ac:dyDescent="0.25">
      <c r="A124" s="32">
        <v>5</v>
      </c>
      <c r="B124" s="131" t="s">
        <v>62</v>
      </c>
      <c r="C124" s="132"/>
      <c r="D124" s="32" t="s">
        <v>3</v>
      </c>
      <c r="E124" s="32" t="s">
        <v>90</v>
      </c>
    </row>
    <row r="125" spans="1:5" x14ac:dyDescent="0.25">
      <c r="A125" s="5" t="s">
        <v>4</v>
      </c>
      <c r="B125" s="129" t="s">
        <v>63</v>
      </c>
      <c r="C125" s="130"/>
      <c r="D125" s="6">
        <f>SUMIFS(Uniformes!F:F,Uniformes!G:G,"Serviço de Limpeza")</f>
        <v>0</v>
      </c>
      <c r="E125" s="45" t="s">
        <v>190</v>
      </c>
    </row>
    <row r="126" spans="1:5" x14ac:dyDescent="0.25">
      <c r="A126" s="5" t="s">
        <v>6</v>
      </c>
      <c r="B126" s="129" t="s">
        <v>64</v>
      </c>
      <c r="C126" s="130"/>
      <c r="D126" s="6">
        <f>IFERROR(SUM(Materiais!H:H)/SUM(Resumo!$H$5:$H$9),0)</f>
        <v>0</v>
      </c>
      <c r="E126" s="45" t="s">
        <v>190</v>
      </c>
    </row>
    <row r="127" spans="1:5" x14ac:dyDescent="0.25">
      <c r="A127" s="5" t="s">
        <v>8</v>
      </c>
      <c r="B127" s="129" t="s">
        <v>65</v>
      </c>
      <c r="C127" s="130"/>
      <c r="D127" s="6">
        <f>IFERROR(SUMIFS(Equipamentos!J:J,Equipamentos!K:K,"Todos")/SUM(Resumo!H5:H8),0)</f>
        <v>0</v>
      </c>
      <c r="E127" s="45" t="s">
        <v>194</v>
      </c>
    </row>
    <row r="128" spans="1:5" x14ac:dyDescent="0.25">
      <c r="A128" s="5" t="s">
        <v>10</v>
      </c>
      <c r="B128" s="129" t="s">
        <v>155</v>
      </c>
      <c r="C128" s="130"/>
      <c r="D128" s="6">
        <f>SUMIFS(EPIs!G:G,EPIs!H:H,"Serviço de Limpeza")</f>
        <v>0</v>
      </c>
      <c r="E128" s="22"/>
    </row>
    <row r="129" spans="1:5" x14ac:dyDescent="0.25">
      <c r="A129" s="5" t="s">
        <v>12</v>
      </c>
      <c r="B129" s="129"/>
      <c r="C129" s="130"/>
      <c r="D129" s="6"/>
      <c r="E129" s="66"/>
    </row>
    <row r="130" spans="1:5" x14ac:dyDescent="0.25">
      <c r="A130" s="142" t="s">
        <v>34</v>
      </c>
      <c r="B130" s="150"/>
      <c r="C130" s="143"/>
      <c r="D130" s="10">
        <f>SUM(D125:D129)</f>
        <v>0</v>
      </c>
      <c r="E130" s="22"/>
    </row>
    <row r="133" spans="1:5" x14ac:dyDescent="0.25">
      <c r="A133" s="141" t="s">
        <v>66</v>
      </c>
      <c r="B133" s="141"/>
      <c r="C133" s="141"/>
      <c r="D133" s="141"/>
      <c r="E133" s="141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195.14804276200633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409.81088980021332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749.12952741904883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v>1.6500000000000001E-2</v>
      </c>
      <c r="D140" s="6">
        <f>(($D$31+$D$78+$D$90+$D$119+$D$130+$D$136+$D$137)/(1-$C$138))*C140</f>
        <v>86.741313701153018</v>
      </c>
      <c r="E140" s="45"/>
    </row>
    <row r="141" spans="1:5" x14ac:dyDescent="0.25">
      <c r="A141" s="5"/>
      <c r="B141" s="19" t="s">
        <v>88</v>
      </c>
      <c r="C141" s="13">
        <v>7.5999999999999998E-2</v>
      </c>
      <c r="D141" s="6">
        <f>(($D$31+$D$78+$D$90+$D$119+$D$130+$D$136+$D$137)/(1-$C$138))*C141</f>
        <v>399.53574795682601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v>0.05</v>
      </c>
      <c r="D144" s="6">
        <f>(($D$31+$D$78+$D$90+$D$119+$D$130+$D$136+$D$137)/(1-$C$138))*C144</f>
        <v>262.85246576106977</v>
      </c>
      <c r="E144" s="45"/>
    </row>
    <row r="145" spans="1:6" x14ac:dyDescent="0.25">
      <c r="A145" s="32" t="s">
        <v>34</v>
      </c>
      <c r="B145" s="32"/>
      <c r="C145" s="10"/>
      <c r="D145" s="10">
        <f>D136+D137+D138</f>
        <v>1354.0884599812684</v>
      </c>
      <c r="E145" s="22"/>
    </row>
    <row r="148" spans="1:6" x14ac:dyDescent="0.25">
      <c r="A148" s="141" t="s">
        <v>73</v>
      </c>
      <c r="B148" s="141"/>
      <c r="C148" s="141"/>
      <c r="D148" s="141"/>
      <c r="E148" s="141"/>
    </row>
    <row r="150" spans="1:6" x14ac:dyDescent="0.25">
      <c r="A150" s="32"/>
      <c r="B150" s="131" t="s">
        <v>74</v>
      </c>
      <c r="C150" s="132"/>
      <c r="D150" s="32" t="s">
        <v>3</v>
      </c>
      <c r="E150" s="32" t="s">
        <v>90</v>
      </c>
    </row>
    <row r="151" spans="1:6" x14ac:dyDescent="0.25">
      <c r="A151" s="5" t="s">
        <v>4</v>
      </c>
      <c r="B151" s="129" t="s">
        <v>1</v>
      </c>
      <c r="C151" s="130"/>
      <c r="D151" s="6">
        <f>D31</f>
        <v>1841.02</v>
      </c>
      <c r="E151" s="22"/>
    </row>
    <row r="152" spans="1:6" x14ac:dyDescent="0.25">
      <c r="A152" s="5" t="s">
        <v>6</v>
      </c>
      <c r="B152" s="129" t="s">
        <v>16</v>
      </c>
      <c r="C152" s="130"/>
      <c r="D152" s="6">
        <f>D78</f>
        <v>1873.9499633333335</v>
      </c>
      <c r="E152" s="22"/>
    </row>
    <row r="153" spans="1:6" x14ac:dyDescent="0.25">
      <c r="A153" s="5" t="s">
        <v>8</v>
      </c>
      <c r="B153" s="129" t="s">
        <v>41</v>
      </c>
      <c r="C153" s="130"/>
      <c r="D153" s="6">
        <f>D90</f>
        <v>157.63137123148147</v>
      </c>
      <c r="E153" s="22"/>
    </row>
    <row r="154" spans="1:6" x14ac:dyDescent="0.25">
      <c r="A154" s="5" t="s">
        <v>10</v>
      </c>
      <c r="B154" s="129" t="s">
        <v>47</v>
      </c>
      <c r="C154" s="41"/>
      <c r="D154" s="6">
        <f>D119</f>
        <v>30.359520675311778</v>
      </c>
      <c r="E154" s="22"/>
    </row>
    <row r="155" spans="1:6" x14ac:dyDescent="0.25">
      <c r="A155" s="5" t="s">
        <v>12</v>
      </c>
      <c r="B155" s="129" t="s">
        <v>61</v>
      </c>
      <c r="C155" s="41"/>
      <c r="D155" s="6">
        <f>D130</f>
        <v>0</v>
      </c>
      <c r="E155" s="22"/>
    </row>
    <row r="156" spans="1:6" ht="15.75" customHeight="1" x14ac:dyDescent="0.25">
      <c r="A156" s="142" t="s">
        <v>75</v>
      </c>
      <c r="B156" s="150"/>
      <c r="C156" s="143"/>
      <c r="D156" s="10">
        <f>SUM(D151:D155)</f>
        <v>3902.9608552401264</v>
      </c>
      <c r="E156" s="22"/>
    </row>
    <row r="157" spans="1:6" x14ac:dyDescent="0.25">
      <c r="A157" s="23" t="s">
        <v>29</v>
      </c>
      <c r="B157" s="129" t="s">
        <v>76</v>
      </c>
      <c r="C157" s="41"/>
      <c r="D157" s="6">
        <f>D145</f>
        <v>1354.0884599812684</v>
      </c>
      <c r="E157" s="22"/>
    </row>
    <row r="158" spans="1:6" ht="15.75" customHeight="1" x14ac:dyDescent="0.25">
      <c r="A158" s="142" t="s">
        <v>77</v>
      </c>
      <c r="B158" s="150"/>
      <c r="C158" s="143"/>
      <c r="D158" s="10">
        <f>D156+D157</f>
        <v>5257.0493152213949</v>
      </c>
      <c r="E158" s="22"/>
      <c r="F158" s="62"/>
    </row>
    <row r="159" spans="1:6" ht="15.75" customHeight="1" x14ac:dyDescent="0.25">
      <c r="A159" s="142" t="s">
        <v>308</v>
      </c>
      <c r="B159" s="150"/>
      <c r="C159" s="143"/>
      <c r="D159" s="10">
        <f>D158/22</f>
        <v>238.95678705551794</v>
      </c>
      <c r="E159" s="22" t="s">
        <v>309</v>
      </c>
    </row>
    <row r="160" spans="1:6" ht="15.75" customHeight="1" x14ac:dyDescent="0.25">
      <c r="A160" s="142" t="s">
        <v>84</v>
      </c>
      <c r="B160" s="150"/>
      <c r="C160" s="143"/>
      <c r="D160" s="10">
        <f>D159*12</f>
        <v>2867.4814446662153</v>
      </c>
      <c r="E160" s="22"/>
    </row>
  </sheetData>
  <mergeCells count="54">
    <mergeCell ref="A133:E133"/>
    <mergeCell ref="A148:E148"/>
    <mergeCell ref="A156:C156"/>
    <mergeCell ref="A158:C158"/>
    <mergeCell ref="A159:C159"/>
    <mergeCell ref="A160:C160"/>
    <mergeCell ref="B110:C110"/>
    <mergeCell ref="A111:C111"/>
    <mergeCell ref="A114:E114"/>
    <mergeCell ref="A119:C119"/>
    <mergeCell ref="A122:E122"/>
    <mergeCell ref="A130:C130"/>
    <mergeCell ref="A81:E81"/>
    <mergeCell ref="A93:E93"/>
    <mergeCell ref="A95:E95"/>
    <mergeCell ref="A104:C104"/>
    <mergeCell ref="A107:E107"/>
    <mergeCell ref="B109:C109"/>
    <mergeCell ref="B66:C66"/>
    <mergeCell ref="B67:C67"/>
    <mergeCell ref="B68:C68"/>
    <mergeCell ref="A69:C69"/>
    <mergeCell ref="A72:E72"/>
    <mergeCell ref="A78:C78"/>
    <mergeCell ref="A59:E59"/>
    <mergeCell ref="B61:C61"/>
    <mergeCell ref="B62:C62"/>
    <mergeCell ref="B63:C63"/>
    <mergeCell ref="B64:C64"/>
    <mergeCell ref="B65:C65"/>
    <mergeCell ref="A31:B31"/>
    <mergeCell ref="A34:E34"/>
    <mergeCell ref="A36:E36"/>
    <mergeCell ref="A42:B42"/>
    <mergeCell ref="A45:E45"/>
    <mergeCell ref="A56:B56"/>
    <mergeCell ref="C15:E15"/>
    <mergeCell ref="C16:E16"/>
    <mergeCell ref="C17:E17"/>
    <mergeCell ref="C18:E18"/>
    <mergeCell ref="C19:E19"/>
    <mergeCell ref="A22:E22"/>
    <mergeCell ref="A10:E10"/>
    <mergeCell ref="A11:B11"/>
    <mergeCell ref="A12:B13"/>
    <mergeCell ref="C12:C13"/>
    <mergeCell ref="D12:D13"/>
    <mergeCell ref="E12:E13"/>
    <mergeCell ref="A1:E1"/>
    <mergeCell ref="C5:D5"/>
    <mergeCell ref="C6:D6"/>
    <mergeCell ref="C7:D7"/>
    <mergeCell ref="C8:D8"/>
    <mergeCell ref="A9:D9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topLeftCell="A55" zoomScaleNormal="100" workbookViewId="0">
      <selection activeCell="G3" sqref="G3"/>
    </sheetView>
  </sheetViews>
  <sheetFormatPr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10" x14ac:dyDescent="0.25">
      <c r="A1" s="141" t="s">
        <v>0</v>
      </c>
      <c r="B1" s="141"/>
      <c r="C1" s="141"/>
      <c r="D1" s="141"/>
      <c r="E1" s="141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195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67" t="s">
        <v>109</v>
      </c>
      <c r="C5" s="147"/>
      <c r="D5" s="148"/>
      <c r="H5" s="15"/>
    </row>
    <row r="6" spans="1:10" x14ac:dyDescent="0.25">
      <c r="A6" s="5" t="s">
        <v>6</v>
      </c>
      <c r="B6" s="67" t="s">
        <v>110</v>
      </c>
      <c r="C6" s="148"/>
      <c r="D6" s="148"/>
      <c r="H6" s="15"/>
    </row>
    <row r="7" spans="1:10" ht="25.5" x14ac:dyDescent="0.25">
      <c r="A7" s="5" t="s">
        <v>8</v>
      </c>
      <c r="B7" s="67" t="s">
        <v>111</v>
      </c>
      <c r="C7" s="148"/>
      <c r="D7" s="148"/>
      <c r="H7" s="15"/>
    </row>
    <row r="8" spans="1:10" x14ac:dyDescent="0.25">
      <c r="A8" s="5" t="s">
        <v>10</v>
      </c>
      <c r="B8" s="67" t="s">
        <v>112</v>
      </c>
      <c r="C8" s="148"/>
      <c r="D8" s="148"/>
      <c r="H8" s="15"/>
    </row>
    <row r="9" spans="1:10" x14ac:dyDescent="0.25">
      <c r="A9" s="149"/>
      <c r="B9" s="149"/>
      <c r="C9" s="149"/>
      <c r="D9" s="149"/>
      <c r="E9" s="73"/>
    </row>
    <row r="10" spans="1:10" x14ac:dyDescent="0.25">
      <c r="A10" s="141" t="s">
        <v>78</v>
      </c>
      <c r="B10" s="141"/>
      <c r="C10" s="141"/>
      <c r="D10" s="141"/>
      <c r="E10" s="141"/>
    </row>
    <row r="11" spans="1:10" ht="25.5" customHeight="1" x14ac:dyDescent="0.25">
      <c r="A11" s="155" t="s">
        <v>79</v>
      </c>
      <c r="B11" s="155"/>
      <c r="C11" s="71" t="s">
        <v>80</v>
      </c>
      <c r="D11" s="87" t="s">
        <v>81</v>
      </c>
      <c r="E11" s="87" t="s">
        <v>189</v>
      </c>
    </row>
    <row r="12" spans="1:10" ht="15.75" customHeight="1" x14ac:dyDescent="0.25">
      <c r="A12" s="156" t="s">
        <v>104</v>
      </c>
      <c r="B12" s="156"/>
      <c r="C12" s="153" t="s">
        <v>82</v>
      </c>
      <c r="D12" s="153"/>
      <c r="E12" s="153"/>
    </row>
    <row r="13" spans="1:10" x14ac:dyDescent="0.25">
      <c r="A13" s="157"/>
      <c r="B13" s="157"/>
      <c r="C13" s="154"/>
      <c r="D13" s="154"/>
      <c r="E13" s="154"/>
    </row>
    <row r="14" spans="1:10" x14ac:dyDescent="0.25">
      <c r="A14" s="4"/>
      <c r="B14" s="4"/>
      <c r="C14" s="4"/>
      <c r="D14" s="4"/>
      <c r="E14" s="4"/>
    </row>
    <row r="15" spans="1:10" x14ac:dyDescent="0.25">
      <c r="A15" s="72">
        <v>1</v>
      </c>
      <c r="B15" s="38" t="s">
        <v>113</v>
      </c>
      <c r="C15" s="145" t="s">
        <v>104</v>
      </c>
      <c r="D15" s="145"/>
      <c r="E15" s="145"/>
      <c r="F15" s="37"/>
    </row>
    <row r="16" spans="1:10" x14ac:dyDescent="0.25">
      <c r="A16" s="72">
        <v>2</v>
      </c>
      <c r="B16" s="38" t="s">
        <v>114</v>
      </c>
      <c r="C16" s="145"/>
      <c r="D16" s="145"/>
      <c r="E16" s="145"/>
      <c r="F16" s="37"/>
    </row>
    <row r="17" spans="1:6" x14ac:dyDescent="0.25">
      <c r="A17" s="72">
        <v>3</v>
      </c>
      <c r="B17" s="38" t="s">
        <v>115</v>
      </c>
      <c r="C17" s="146"/>
      <c r="D17" s="146"/>
      <c r="E17" s="146"/>
      <c r="F17" s="37"/>
    </row>
    <row r="18" spans="1:6" x14ac:dyDescent="0.25">
      <c r="A18" s="72">
        <v>4</v>
      </c>
      <c r="B18" s="38" t="s">
        <v>116</v>
      </c>
      <c r="C18" s="145" t="s">
        <v>185</v>
      </c>
      <c r="D18" s="145"/>
      <c r="E18" s="145"/>
      <c r="F18" s="37"/>
    </row>
    <row r="19" spans="1:6" x14ac:dyDescent="0.25">
      <c r="A19" s="72">
        <v>5</v>
      </c>
      <c r="B19" s="38" t="s">
        <v>117</v>
      </c>
      <c r="C19" s="144"/>
      <c r="D19" s="145"/>
      <c r="E19" s="145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141" t="s">
        <v>1</v>
      </c>
      <c r="B22" s="141"/>
      <c r="C22" s="141"/>
      <c r="D22" s="141"/>
      <c r="E22" s="141"/>
    </row>
    <row r="24" spans="1:6" ht="25.5" customHeight="1" x14ac:dyDescent="0.25">
      <c r="A24" s="32">
        <v>1</v>
      </c>
      <c r="B24" s="69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67" t="s">
        <v>5</v>
      </c>
      <c r="C25" s="13"/>
      <c r="D25" s="6">
        <v>0</v>
      </c>
      <c r="E25" s="22" t="s">
        <v>140</v>
      </c>
    </row>
    <row r="26" spans="1:6" x14ac:dyDescent="0.25">
      <c r="A26" s="5" t="s">
        <v>6</v>
      </c>
      <c r="B26" s="67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67" t="s">
        <v>9</v>
      </c>
      <c r="C27" s="13">
        <v>0</v>
      </c>
      <c r="D27" s="6">
        <f>C27*$G$2</f>
        <v>0</v>
      </c>
      <c r="E27" s="22" t="s">
        <v>140</v>
      </c>
    </row>
    <row r="28" spans="1:6" x14ac:dyDescent="0.25">
      <c r="A28" s="5" t="s">
        <v>10</v>
      </c>
      <c r="B28" s="67" t="s">
        <v>11</v>
      </c>
      <c r="C28" s="13"/>
      <c r="D28" s="6">
        <v>0</v>
      </c>
      <c r="E28" s="22" t="s">
        <v>140</v>
      </c>
    </row>
    <row r="29" spans="1:6" x14ac:dyDescent="0.25">
      <c r="A29" s="5" t="s">
        <v>12</v>
      </c>
      <c r="B29" s="86" t="s">
        <v>105</v>
      </c>
      <c r="C29" s="13"/>
      <c r="D29" s="6">
        <v>0</v>
      </c>
      <c r="E29" s="22" t="s">
        <v>140</v>
      </c>
    </row>
    <row r="30" spans="1:6" x14ac:dyDescent="0.25">
      <c r="A30" s="5" t="s">
        <v>14</v>
      </c>
      <c r="B30" s="67" t="s">
        <v>191</v>
      </c>
      <c r="C30" s="13"/>
      <c r="D30" s="6">
        <v>0</v>
      </c>
      <c r="E30" s="22" t="s">
        <v>140</v>
      </c>
    </row>
    <row r="31" spans="1:6" x14ac:dyDescent="0.25">
      <c r="A31" s="142" t="s">
        <v>15</v>
      </c>
      <c r="B31" s="143"/>
      <c r="C31" s="10"/>
      <c r="D31" s="10">
        <f>SUM(D25:D30)</f>
        <v>0</v>
      </c>
      <c r="E31" s="10"/>
    </row>
    <row r="34" spans="1:5" x14ac:dyDescent="0.25">
      <c r="A34" s="141" t="s">
        <v>16</v>
      </c>
      <c r="B34" s="141"/>
      <c r="C34" s="141"/>
      <c r="D34" s="141"/>
      <c r="E34" s="141"/>
    </row>
    <row r="35" spans="1:5" x14ac:dyDescent="0.25">
      <c r="A35" s="2"/>
    </row>
    <row r="36" spans="1:5" x14ac:dyDescent="0.25">
      <c r="A36" s="141" t="s">
        <v>17</v>
      </c>
      <c r="B36" s="141"/>
      <c r="C36" s="141"/>
      <c r="D36" s="141"/>
      <c r="E36" s="141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0</v>
      </c>
      <c r="E39" s="66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0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0</v>
      </c>
      <c r="E41" s="22" t="s">
        <v>143</v>
      </c>
    </row>
    <row r="42" spans="1:5" x14ac:dyDescent="0.25">
      <c r="A42" s="142" t="s">
        <v>15</v>
      </c>
      <c r="B42" s="143"/>
      <c r="C42" s="10"/>
      <c r="D42" s="10">
        <f>SUM(D39:D41)</f>
        <v>0</v>
      </c>
      <c r="E42" s="22"/>
    </row>
    <row r="43" spans="1:5" x14ac:dyDescent="0.25">
      <c r="D43" s="62"/>
    </row>
    <row r="45" spans="1:5" x14ac:dyDescent="0.25">
      <c r="A45" s="141" t="s">
        <v>21</v>
      </c>
      <c r="B45" s="141"/>
      <c r="C45" s="141"/>
      <c r="D45" s="141"/>
      <c r="E45" s="141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0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v>2.5000000000000001E-2</v>
      </c>
      <c r="D49" s="6">
        <f t="shared" ref="D49:D55" si="0">($D$31+$D$42)*C49</f>
        <v>0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0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v>1.4999999999999999E-2</v>
      </c>
      <c r="D51" s="6">
        <f t="shared" si="0"/>
        <v>0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v>0.01</v>
      </c>
      <c r="D52" s="6">
        <f t="shared" si="0"/>
        <v>0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v>6.0000000000000001E-3</v>
      </c>
      <c r="D53" s="6">
        <f t="shared" si="0"/>
        <v>0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v>2E-3</v>
      </c>
      <c r="D54" s="6">
        <f t="shared" si="0"/>
        <v>0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0</v>
      </c>
      <c r="E55" s="7" t="s">
        <v>149</v>
      </c>
    </row>
    <row r="56" spans="1:5" x14ac:dyDescent="0.25">
      <c r="A56" s="142" t="s">
        <v>34</v>
      </c>
      <c r="B56" s="143"/>
      <c r="C56" s="43">
        <f>SUM(C48:C55)</f>
        <v>0.39800000000000008</v>
      </c>
      <c r="D56" s="10">
        <f>SUM(D48:D55)</f>
        <v>0</v>
      </c>
      <c r="E56" s="22"/>
    </row>
    <row r="59" spans="1:5" x14ac:dyDescent="0.25">
      <c r="A59" s="141" t="s">
        <v>35</v>
      </c>
      <c r="B59" s="141"/>
      <c r="C59" s="141"/>
      <c r="D59" s="141"/>
      <c r="E59" s="141"/>
    </row>
    <row r="61" spans="1:5" x14ac:dyDescent="0.25">
      <c r="A61" s="32" t="s">
        <v>36</v>
      </c>
      <c r="B61" s="142" t="s">
        <v>37</v>
      </c>
      <c r="C61" s="143"/>
      <c r="D61" s="32" t="s">
        <v>3</v>
      </c>
      <c r="E61" s="32" t="s">
        <v>129</v>
      </c>
    </row>
    <row r="62" spans="1:5" ht="64.5" x14ac:dyDescent="0.25">
      <c r="A62" s="5" t="s">
        <v>4</v>
      </c>
      <c r="B62" s="151" t="s">
        <v>120</v>
      </c>
      <c r="C62" s="152"/>
      <c r="D62" s="6">
        <f>IF(VLOOKUP(B62,Beneficios!$A$1:$F$8,1,FALSE)=Líder!B62,VLOOKUP(B62,Beneficios!$A$1:$F$8,6,FALSE))-$D$25*Beneficios!$E$2</f>
        <v>213.2</v>
      </c>
      <c r="E62" s="45" t="s">
        <v>139</v>
      </c>
    </row>
    <row r="63" spans="1:5" x14ac:dyDescent="0.25">
      <c r="A63" s="5" t="s">
        <v>6</v>
      </c>
      <c r="B63" s="151" t="s">
        <v>38</v>
      </c>
      <c r="C63" s="152">
        <f>22*16-(22*16)*20%</f>
        <v>281.60000000000002</v>
      </c>
      <c r="D63" s="6">
        <f>IF(VLOOKUP(B63,Beneficios!$A$1:$F$8,1,FALSE)=Líder!B63,VLOOKUP(B63,Beneficios!$A$1:$F$8,6,FALSE))</f>
        <v>326.12800000000004</v>
      </c>
      <c r="E63" s="22" t="s">
        <v>220</v>
      </c>
    </row>
    <row r="64" spans="1:5" x14ac:dyDescent="0.25">
      <c r="A64" s="5" t="s">
        <v>8</v>
      </c>
      <c r="B64" s="151" t="s">
        <v>106</v>
      </c>
      <c r="C64" s="152">
        <f>120</f>
        <v>120</v>
      </c>
      <c r="D64" s="6">
        <f>IF(VLOOKUP(B64,Beneficios!$A$1:$F$8,1,FALSE)=Líder!B64,VLOOKUP(B64,Beneficios!$A$1:$F$8,6,FALSE))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151" t="s">
        <v>215</v>
      </c>
      <c r="C65" s="152"/>
      <c r="D65" s="6">
        <v>49</v>
      </c>
      <c r="E65" s="22" t="s">
        <v>140</v>
      </c>
    </row>
    <row r="66" spans="1:5" x14ac:dyDescent="0.25">
      <c r="A66" s="5" t="s">
        <v>12</v>
      </c>
      <c r="B66" s="151" t="s">
        <v>191</v>
      </c>
      <c r="C66" s="152"/>
      <c r="D66" s="6">
        <v>0</v>
      </c>
      <c r="E66" s="22" t="s">
        <v>140</v>
      </c>
    </row>
    <row r="67" spans="1:5" x14ac:dyDescent="0.25">
      <c r="A67" s="5" t="s">
        <v>29</v>
      </c>
      <c r="B67" s="151" t="s">
        <v>191</v>
      </c>
      <c r="C67" s="152"/>
      <c r="D67" s="6"/>
      <c r="E67" s="22" t="s">
        <v>140</v>
      </c>
    </row>
    <row r="68" spans="1:5" x14ac:dyDescent="0.25">
      <c r="A68" s="5" t="s">
        <v>14</v>
      </c>
      <c r="B68" s="151" t="s">
        <v>191</v>
      </c>
      <c r="C68" s="152"/>
      <c r="D68" s="6"/>
      <c r="E68" s="22" t="s">
        <v>140</v>
      </c>
    </row>
    <row r="69" spans="1:5" x14ac:dyDescent="0.25">
      <c r="A69" s="142" t="s">
        <v>15</v>
      </c>
      <c r="B69" s="150"/>
      <c r="C69" s="143"/>
      <c r="D69" s="10">
        <f>SUM(D62:D68)</f>
        <v>719.12799999999993</v>
      </c>
      <c r="E69" s="22"/>
    </row>
    <row r="72" spans="1:5" x14ac:dyDescent="0.25">
      <c r="A72" s="141" t="s">
        <v>39</v>
      </c>
      <c r="B72" s="141"/>
      <c r="C72" s="141"/>
      <c r="D72" s="141"/>
      <c r="E72" s="141"/>
    </row>
    <row r="74" spans="1:5" x14ac:dyDescent="0.25">
      <c r="A74" s="32">
        <v>2</v>
      </c>
      <c r="B74" s="69" t="s">
        <v>40</v>
      </c>
      <c r="C74" s="70"/>
      <c r="D74" s="32" t="s">
        <v>3</v>
      </c>
      <c r="E74" s="32" t="s">
        <v>90</v>
      </c>
    </row>
    <row r="75" spans="1:5" x14ac:dyDescent="0.25">
      <c r="A75" s="5" t="s">
        <v>18</v>
      </c>
      <c r="B75" s="67" t="s">
        <v>19</v>
      </c>
      <c r="C75" s="68"/>
      <c r="D75" s="6">
        <f>D42</f>
        <v>0</v>
      </c>
      <c r="E75" s="22"/>
    </row>
    <row r="76" spans="1:5" x14ac:dyDescent="0.25">
      <c r="A76" s="5" t="s">
        <v>22</v>
      </c>
      <c r="B76" s="67" t="s">
        <v>23</v>
      </c>
      <c r="C76" s="68"/>
      <c r="D76" s="6">
        <f>D56</f>
        <v>0</v>
      </c>
      <c r="E76" s="22"/>
    </row>
    <row r="77" spans="1:5" x14ac:dyDescent="0.25">
      <c r="A77" s="5" t="s">
        <v>36</v>
      </c>
      <c r="B77" s="67" t="s">
        <v>37</v>
      </c>
      <c r="C77" s="68"/>
      <c r="D77" s="6">
        <f>D69</f>
        <v>719.12799999999993</v>
      </c>
      <c r="E77" s="22"/>
    </row>
    <row r="78" spans="1:5" x14ac:dyDescent="0.25">
      <c r="A78" s="142" t="s">
        <v>15</v>
      </c>
      <c r="B78" s="150"/>
      <c r="C78" s="143"/>
      <c r="D78" s="10">
        <f>SUM(D75:D77)</f>
        <v>719.12799999999993</v>
      </c>
      <c r="E78" s="22"/>
    </row>
    <row r="79" spans="1:5" x14ac:dyDescent="0.25">
      <c r="A79" s="3"/>
    </row>
    <row r="81" spans="1:5" x14ac:dyDescent="0.25">
      <c r="A81" s="141" t="s">
        <v>41</v>
      </c>
      <c r="B81" s="141"/>
      <c r="C81" s="141"/>
      <c r="D81" s="141"/>
      <c r="E81" s="141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0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0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0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0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0</v>
      </c>
      <c r="E90" s="45"/>
    </row>
    <row r="93" spans="1:5" x14ac:dyDescent="0.25">
      <c r="A93" s="141" t="s">
        <v>47</v>
      </c>
      <c r="B93" s="141"/>
      <c r="C93" s="141"/>
      <c r="D93" s="141"/>
      <c r="E93" s="141"/>
    </row>
    <row r="95" spans="1:5" x14ac:dyDescent="0.25">
      <c r="A95" s="141" t="s">
        <v>48</v>
      </c>
      <c r="B95" s="141"/>
      <c r="C95" s="141"/>
      <c r="D95" s="141"/>
      <c r="E95" s="141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2.985779504444444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0.14142850666666662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0.25120373292032439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0.65984884070399985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1.5993921189733578</v>
      </c>
      <c r="E103" s="45"/>
    </row>
    <row r="104" spans="1:5" x14ac:dyDescent="0.25">
      <c r="A104" s="142" t="s">
        <v>34</v>
      </c>
      <c r="B104" s="150"/>
      <c r="C104" s="143"/>
      <c r="D104" s="10">
        <f>SUM(D98:D103)</f>
        <v>5.6376527037087918</v>
      </c>
      <c r="E104" s="22"/>
    </row>
    <row r="107" spans="1:5" x14ac:dyDescent="0.25">
      <c r="A107" s="160" t="s">
        <v>55</v>
      </c>
      <c r="B107" s="160"/>
      <c r="C107" s="160"/>
      <c r="D107" s="160"/>
      <c r="E107" s="160"/>
    </row>
    <row r="108" spans="1:5" x14ac:dyDescent="0.25">
      <c r="A108" s="2"/>
    </row>
    <row r="109" spans="1:5" x14ac:dyDescent="0.25">
      <c r="A109" s="32" t="s">
        <v>56</v>
      </c>
      <c r="B109" s="142" t="s">
        <v>57</v>
      </c>
      <c r="C109" s="143"/>
      <c r="D109" s="32" t="s">
        <v>3</v>
      </c>
      <c r="E109" s="32" t="s">
        <v>129</v>
      </c>
    </row>
    <row r="110" spans="1:5" x14ac:dyDescent="0.25">
      <c r="A110" s="5" t="s">
        <v>4</v>
      </c>
      <c r="B110" s="151" t="s">
        <v>58</v>
      </c>
      <c r="C110" s="152"/>
      <c r="D110" s="6"/>
      <c r="E110" s="22"/>
    </row>
    <row r="111" spans="1:5" x14ac:dyDescent="0.25">
      <c r="A111" s="142" t="s">
        <v>15</v>
      </c>
      <c r="B111" s="150"/>
      <c r="C111" s="143"/>
      <c r="D111" s="6">
        <f>D110</f>
        <v>0</v>
      </c>
      <c r="E111" s="22"/>
    </row>
    <row r="114" spans="1:5" x14ac:dyDescent="0.25">
      <c r="A114" s="141" t="s">
        <v>59</v>
      </c>
      <c r="B114" s="141"/>
      <c r="C114" s="141"/>
      <c r="D114" s="141"/>
      <c r="E114" s="141"/>
    </row>
    <row r="115" spans="1:5" x14ac:dyDescent="0.25">
      <c r="A115" s="2"/>
    </row>
    <row r="116" spans="1:5" x14ac:dyDescent="0.25">
      <c r="A116" s="32">
        <v>4</v>
      </c>
      <c r="B116" s="69" t="s">
        <v>60</v>
      </c>
      <c r="C116" s="70"/>
      <c r="D116" s="32" t="s">
        <v>3</v>
      </c>
      <c r="E116" s="32" t="s">
        <v>90</v>
      </c>
    </row>
    <row r="117" spans="1:5" x14ac:dyDescent="0.25">
      <c r="A117" s="5" t="s">
        <v>49</v>
      </c>
      <c r="B117" s="67" t="s">
        <v>50</v>
      </c>
      <c r="C117" s="68"/>
      <c r="D117" s="6">
        <f>D104</f>
        <v>5.6376527037087918</v>
      </c>
      <c r="E117" s="22"/>
    </row>
    <row r="118" spans="1:5" x14ac:dyDescent="0.25">
      <c r="A118" s="5" t="s">
        <v>56</v>
      </c>
      <c r="B118" s="67" t="s">
        <v>57</v>
      </c>
      <c r="C118" s="68"/>
      <c r="D118" s="6">
        <f>D111</f>
        <v>0</v>
      </c>
      <c r="E118" s="22"/>
    </row>
    <row r="119" spans="1:5" x14ac:dyDescent="0.25">
      <c r="A119" s="142" t="s">
        <v>15</v>
      </c>
      <c r="B119" s="150"/>
      <c r="C119" s="143"/>
      <c r="D119" s="10">
        <f>SUM(D117:D118)</f>
        <v>5.6376527037087918</v>
      </c>
      <c r="E119" s="22"/>
    </row>
    <row r="122" spans="1:5" x14ac:dyDescent="0.25">
      <c r="A122" s="141" t="s">
        <v>61</v>
      </c>
      <c r="B122" s="141"/>
      <c r="C122" s="141"/>
      <c r="D122" s="141"/>
      <c r="E122" s="141"/>
    </row>
    <row r="124" spans="1:5" x14ac:dyDescent="0.25">
      <c r="A124" s="32">
        <v>5</v>
      </c>
      <c r="B124" s="69" t="s">
        <v>62</v>
      </c>
      <c r="C124" s="70"/>
      <c r="D124" s="32" t="s">
        <v>3</v>
      </c>
      <c r="E124" s="32" t="s">
        <v>90</v>
      </c>
    </row>
    <row r="125" spans="1:5" x14ac:dyDescent="0.25">
      <c r="A125" s="5" t="s">
        <v>4</v>
      </c>
      <c r="B125" s="67" t="s">
        <v>63</v>
      </c>
      <c r="C125" s="68"/>
      <c r="D125" s="6">
        <f>SUMIFS(Uniformes!G:G,Uniformes!H:H,Líder!$C$18)</f>
        <v>0</v>
      </c>
      <c r="E125" s="45" t="s">
        <v>190</v>
      </c>
    </row>
    <row r="126" spans="1:5" x14ac:dyDescent="0.25">
      <c r="A126" s="5" t="s">
        <v>6</v>
      </c>
      <c r="B126" s="67" t="s">
        <v>64</v>
      </c>
      <c r="C126" s="68"/>
      <c r="D126" s="6">
        <f>SUMIFS(Materiais!H:H,Materiais!I:I,Líder!C18)</f>
        <v>0</v>
      </c>
      <c r="E126" s="45" t="s">
        <v>190</v>
      </c>
    </row>
    <row r="127" spans="1:5" x14ac:dyDescent="0.25">
      <c r="A127" s="5" t="s">
        <v>8</v>
      </c>
      <c r="B127" s="67" t="s">
        <v>65</v>
      </c>
      <c r="C127" s="68"/>
      <c r="D127" s="6">
        <f>IFERROR(SUMIFS(Equipamentos!J:J,Equipamentos!K:K,Líder!$C$18)/SUM(Resumo!H5:H8),0)</f>
        <v>0</v>
      </c>
      <c r="E127" s="45" t="s">
        <v>194</v>
      </c>
    </row>
    <row r="128" spans="1:5" x14ac:dyDescent="0.25">
      <c r="A128" s="5" t="s">
        <v>10</v>
      </c>
      <c r="B128" s="67" t="s">
        <v>155</v>
      </c>
      <c r="C128" s="68"/>
      <c r="D128" s="6">
        <f>SUMIFS(EPIs!G:G,EPIs!H:H,Líder!$C$18)</f>
        <v>0</v>
      </c>
      <c r="E128" s="22"/>
    </row>
    <row r="129" spans="1:5" x14ac:dyDescent="0.25">
      <c r="A129" s="5" t="s">
        <v>10</v>
      </c>
      <c r="B129" s="67"/>
      <c r="C129" s="68"/>
      <c r="D129" s="6"/>
      <c r="E129" s="66"/>
    </row>
    <row r="130" spans="1:5" x14ac:dyDescent="0.25">
      <c r="A130" s="142" t="s">
        <v>34</v>
      </c>
      <c r="B130" s="150"/>
      <c r="C130" s="143"/>
      <c r="D130" s="10">
        <f>SUM(D125:D129)</f>
        <v>0</v>
      </c>
      <c r="E130" s="22"/>
    </row>
    <row r="133" spans="1:5" x14ac:dyDescent="0.25">
      <c r="A133" s="141" t="s">
        <v>66</v>
      </c>
      <c r="B133" s="141"/>
      <c r="C133" s="141"/>
      <c r="D133" s="141"/>
      <c r="E133" s="141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36.238282635185435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76.100393533889417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139.11063191180369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v>1.6500000000000001E-2</v>
      </c>
      <c r="D140" s="6">
        <f>(($D$31+$D$78+$D$90+$D$119+$D$130+$D$136+$D$137)/(1-$C$138))*C140</f>
        <v>16.107546852945692</v>
      </c>
      <c r="E140" s="45"/>
    </row>
    <row r="141" spans="1:5" x14ac:dyDescent="0.25">
      <c r="A141" s="5"/>
      <c r="B141" s="19" t="s">
        <v>88</v>
      </c>
      <c r="C141" s="13">
        <v>7.5999999999999998E-2</v>
      </c>
      <c r="D141" s="6">
        <f>(($D$31+$D$78+$D$90+$D$119+$D$130+$D$136+$D$137)/(1-$C$138))*C141</f>
        <v>74.192337019628638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v>0.05</v>
      </c>
      <c r="D144" s="6">
        <f>(($D$31+$D$78+$D$90+$D$119+$D$130+$D$136+$D$137)/(1-$C$138))*C144</f>
        <v>48.810748039229367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251.44930808087855</v>
      </c>
      <c r="E145" s="22"/>
    </row>
    <row r="148" spans="1:5" x14ac:dyDescent="0.25">
      <c r="A148" s="141" t="s">
        <v>73</v>
      </c>
      <c r="B148" s="141"/>
      <c r="C148" s="141"/>
      <c r="D148" s="141"/>
      <c r="E148" s="141"/>
    </row>
    <row r="150" spans="1:5" x14ac:dyDescent="0.25">
      <c r="A150" s="32"/>
      <c r="B150" s="69" t="s">
        <v>74</v>
      </c>
      <c r="C150" s="70"/>
      <c r="D150" s="32" t="s">
        <v>3</v>
      </c>
      <c r="E150" s="32" t="s">
        <v>90</v>
      </c>
    </row>
    <row r="151" spans="1:5" x14ac:dyDescent="0.25">
      <c r="A151" s="5" t="s">
        <v>4</v>
      </c>
      <c r="B151" s="67" t="s">
        <v>1</v>
      </c>
      <c r="C151" s="68"/>
      <c r="D151" s="6">
        <f>D31</f>
        <v>0</v>
      </c>
      <c r="E151" s="22"/>
    </row>
    <row r="152" spans="1:5" x14ac:dyDescent="0.25">
      <c r="A152" s="5" t="s">
        <v>6</v>
      </c>
      <c r="B152" s="67" t="s">
        <v>16</v>
      </c>
      <c r="C152" s="68"/>
      <c r="D152" s="6">
        <f>D78</f>
        <v>719.12799999999993</v>
      </c>
      <c r="E152" s="22"/>
    </row>
    <row r="153" spans="1:5" x14ac:dyDescent="0.25">
      <c r="A153" s="5" t="s">
        <v>8</v>
      </c>
      <c r="B153" s="67" t="s">
        <v>41</v>
      </c>
      <c r="C153" s="68"/>
      <c r="D153" s="6">
        <f>D90</f>
        <v>0</v>
      </c>
      <c r="E153" s="22"/>
    </row>
    <row r="154" spans="1:5" x14ac:dyDescent="0.25">
      <c r="A154" s="5" t="s">
        <v>10</v>
      </c>
      <c r="B154" s="67" t="s">
        <v>47</v>
      </c>
      <c r="C154" s="41"/>
      <c r="D154" s="6">
        <f>D119</f>
        <v>5.6376527037087918</v>
      </c>
      <c r="E154" s="22"/>
    </row>
    <row r="155" spans="1:5" x14ac:dyDescent="0.25">
      <c r="A155" s="5" t="s">
        <v>12</v>
      </c>
      <c r="B155" s="67" t="s">
        <v>61</v>
      </c>
      <c r="C155" s="41"/>
      <c r="D155" s="6">
        <f>D130</f>
        <v>0</v>
      </c>
      <c r="E155" s="22"/>
    </row>
    <row r="156" spans="1:5" ht="15.75" customHeight="1" x14ac:dyDescent="0.25">
      <c r="A156" s="142" t="s">
        <v>75</v>
      </c>
      <c r="B156" s="150"/>
      <c r="C156" s="143"/>
      <c r="D156" s="10">
        <f>SUM(D151:D155)</f>
        <v>724.76565270370872</v>
      </c>
      <c r="E156" s="22"/>
    </row>
    <row r="157" spans="1:5" x14ac:dyDescent="0.25">
      <c r="A157" s="23" t="s">
        <v>29</v>
      </c>
      <c r="B157" s="67" t="s">
        <v>76</v>
      </c>
      <c r="C157" s="41"/>
      <c r="D157" s="6">
        <f>D145</f>
        <v>251.44930808087855</v>
      </c>
      <c r="E157" s="22"/>
    </row>
    <row r="158" spans="1:5" ht="15.75" customHeight="1" x14ac:dyDescent="0.25">
      <c r="A158" s="142" t="s">
        <v>77</v>
      </c>
      <c r="B158" s="150"/>
      <c r="C158" s="143"/>
      <c r="D158" s="10">
        <f>D156+D157</f>
        <v>976.21496078458722</v>
      </c>
      <c r="E158" s="22"/>
    </row>
    <row r="159" spans="1:5" ht="15.75" customHeight="1" x14ac:dyDescent="0.25">
      <c r="A159" s="142" t="s">
        <v>83</v>
      </c>
      <c r="B159" s="150"/>
      <c r="C159" s="143"/>
      <c r="D159" s="10">
        <f>D158*$E$12</f>
        <v>0</v>
      </c>
      <c r="E159" s="22"/>
    </row>
    <row r="160" spans="1:5" ht="15.75" customHeight="1" x14ac:dyDescent="0.25">
      <c r="A160" s="142" t="s">
        <v>84</v>
      </c>
      <c r="B160" s="150"/>
      <c r="C160" s="143"/>
      <c r="D160" s="10">
        <f>D159*12</f>
        <v>0</v>
      </c>
      <c r="E160" s="22"/>
    </row>
  </sheetData>
  <mergeCells count="54">
    <mergeCell ref="E12:E13"/>
    <mergeCell ref="B66:C66"/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  <mergeCell ref="B109:C109"/>
    <mergeCell ref="B67:C67"/>
    <mergeCell ref="A93:E93"/>
    <mergeCell ref="A95:E95"/>
    <mergeCell ref="A104:C104"/>
    <mergeCell ref="A107:E107"/>
    <mergeCell ref="B65:C65"/>
    <mergeCell ref="B68:C68"/>
    <mergeCell ref="A69:C69"/>
    <mergeCell ref="A72:E72"/>
    <mergeCell ref="A78:C78"/>
    <mergeCell ref="A81:E81"/>
    <mergeCell ref="B63:C63"/>
    <mergeCell ref="A31:B31"/>
    <mergeCell ref="A34:E34"/>
    <mergeCell ref="A36:E36"/>
    <mergeCell ref="A42:B42"/>
    <mergeCell ref="A45:E45"/>
    <mergeCell ref="B64:C64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A56:B56"/>
    <mergeCell ref="A59:E59"/>
    <mergeCell ref="B61:C61"/>
    <mergeCell ref="B62:C62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0" orientation="landscape" verticalDpi="300" r:id="rId1"/>
  <rowBreaks count="5" manualBreakCount="5">
    <brk id="33" max="6" man="1"/>
    <brk id="58" max="6" man="1"/>
    <brk id="85" max="6" man="1"/>
    <brk id="112" max="6" man="1"/>
    <brk id="147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59"/>
  <sheetViews>
    <sheetView showGridLines="0" topLeftCell="A54" zoomScaleNormal="100" workbookViewId="0">
      <selection activeCell="G62" sqref="G62"/>
    </sheetView>
  </sheetViews>
  <sheetFormatPr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10" x14ac:dyDescent="0.25">
      <c r="A1" s="141" t="s">
        <v>0</v>
      </c>
      <c r="B1" s="141"/>
      <c r="C1" s="141"/>
      <c r="D1" s="141"/>
      <c r="E1" s="141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195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58" t="s">
        <v>109</v>
      </c>
      <c r="C5" s="147"/>
      <c r="D5" s="148"/>
      <c r="H5" s="15"/>
    </row>
    <row r="6" spans="1:10" x14ac:dyDescent="0.25">
      <c r="A6" s="5" t="s">
        <v>6</v>
      </c>
      <c r="B6" s="58" t="s">
        <v>110</v>
      </c>
      <c r="C6" s="148"/>
      <c r="D6" s="148"/>
      <c r="H6" s="15"/>
    </row>
    <row r="7" spans="1:10" ht="25.5" x14ac:dyDescent="0.25">
      <c r="A7" s="5" t="s">
        <v>8</v>
      </c>
      <c r="B7" s="58" t="s">
        <v>111</v>
      </c>
      <c r="C7" s="148"/>
      <c r="D7" s="148"/>
      <c r="H7" s="15"/>
    </row>
    <row r="8" spans="1:10" x14ac:dyDescent="0.25">
      <c r="A8" s="5" t="s">
        <v>10</v>
      </c>
      <c r="B8" s="58" t="s">
        <v>112</v>
      </c>
      <c r="C8" s="148"/>
      <c r="D8" s="148"/>
      <c r="H8" s="15"/>
    </row>
    <row r="9" spans="1:10" x14ac:dyDescent="0.25">
      <c r="A9" s="149"/>
      <c r="B9" s="149"/>
      <c r="C9" s="149"/>
      <c r="D9" s="149"/>
      <c r="E9" s="60"/>
    </row>
    <row r="10" spans="1:10" x14ac:dyDescent="0.25">
      <c r="A10" s="141" t="s">
        <v>78</v>
      </c>
      <c r="B10" s="141"/>
      <c r="C10" s="141"/>
      <c r="D10" s="141"/>
      <c r="E10" s="141"/>
    </row>
    <row r="11" spans="1:10" ht="25.5" customHeight="1" x14ac:dyDescent="0.25">
      <c r="A11" s="155" t="s">
        <v>79</v>
      </c>
      <c r="B11" s="155"/>
      <c r="C11" s="33" t="s">
        <v>80</v>
      </c>
      <c r="D11" s="87" t="s">
        <v>81</v>
      </c>
      <c r="E11" s="87" t="s">
        <v>189</v>
      </c>
    </row>
    <row r="12" spans="1:10" ht="15.75" customHeight="1" x14ac:dyDescent="0.25">
      <c r="A12" s="156" t="s">
        <v>104</v>
      </c>
      <c r="B12" s="156"/>
      <c r="C12" s="153" t="s">
        <v>82</v>
      </c>
      <c r="D12" s="153"/>
      <c r="E12" s="153"/>
    </row>
    <row r="13" spans="1:10" x14ac:dyDescent="0.25">
      <c r="A13" s="157"/>
      <c r="B13" s="157"/>
      <c r="C13" s="154"/>
      <c r="D13" s="154"/>
      <c r="E13" s="154"/>
    </row>
    <row r="14" spans="1:10" x14ac:dyDescent="0.25">
      <c r="A14" s="4"/>
      <c r="B14" s="4"/>
      <c r="C14" s="4"/>
      <c r="D14" s="4"/>
      <c r="E14" s="4"/>
    </row>
    <row r="15" spans="1:10" x14ac:dyDescent="0.25">
      <c r="A15" s="39">
        <v>1</v>
      </c>
      <c r="B15" s="38" t="s">
        <v>113</v>
      </c>
      <c r="C15" s="145" t="s">
        <v>104</v>
      </c>
      <c r="D15" s="145"/>
      <c r="E15" s="145"/>
      <c r="F15" s="37"/>
    </row>
    <row r="16" spans="1:10" x14ac:dyDescent="0.25">
      <c r="A16" s="39">
        <v>2</v>
      </c>
      <c r="B16" s="38" t="s">
        <v>114</v>
      </c>
      <c r="C16" s="145"/>
      <c r="D16" s="145"/>
      <c r="E16" s="145"/>
      <c r="F16" s="37"/>
    </row>
    <row r="17" spans="1:6" x14ac:dyDescent="0.25">
      <c r="A17" s="39">
        <v>3</v>
      </c>
      <c r="B17" s="38" t="s">
        <v>115</v>
      </c>
      <c r="C17" s="145"/>
      <c r="D17" s="145"/>
      <c r="E17" s="145"/>
      <c r="F17" s="37"/>
    </row>
    <row r="18" spans="1:6" x14ac:dyDescent="0.25">
      <c r="A18" s="39">
        <v>4</v>
      </c>
      <c r="B18" s="38" t="s">
        <v>116</v>
      </c>
      <c r="C18" s="145" t="s">
        <v>157</v>
      </c>
      <c r="D18" s="145"/>
      <c r="E18" s="145"/>
      <c r="F18" s="37"/>
    </row>
    <row r="19" spans="1:6" x14ac:dyDescent="0.25">
      <c r="A19" s="39">
        <v>5</v>
      </c>
      <c r="B19" s="38" t="s">
        <v>117</v>
      </c>
      <c r="C19" s="145"/>
      <c r="D19" s="145"/>
      <c r="E19" s="145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141" t="s">
        <v>1</v>
      </c>
      <c r="B22" s="141"/>
      <c r="C22" s="141"/>
      <c r="D22" s="141"/>
      <c r="E22" s="141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1359.65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C27*$G$2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52.63</v>
      </c>
      <c r="E30" s="22" t="s">
        <v>140</v>
      </c>
    </row>
    <row r="31" spans="1:6" x14ac:dyDescent="0.25">
      <c r="A31" s="142" t="s">
        <v>15</v>
      </c>
      <c r="B31" s="143"/>
      <c r="C31" s="10"/>
      <c r="D31" s="10">
        <f>SUM(D25:D30)</f>
        <v>1412.2800000000002</v>
      </c>
      <c r="E31" s="10"/>
    </row>
    <row r="34" spans="1:5" x14ac:dyDescent="0.25">
      <c r="A34" s="141" t="s">
        <v>16</v>
      </c>
      <c r="B34" s="141"/>
      <c r="C34" s="141"/>
      <c r="D34" s="141"/>
      <c r="E34" s="141"/>
    </row>
    <row r="35" spans="1:5" x14ac:dyDescent="0.25">
      <c r="A35" s="2"/>
    </row>
    <row r="36" spans="1:5" x14ac:dyDescent="0.25">
      <c r="A36" s="141" t="s">
        <v>17</v>
      </c>
      <c r="B36" s="141"/>
      <c r="C36" s="141"/>
      <c r="D36" s="141"/>
      <c r="E36" s="141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117.69000000000001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117.69000000000001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39.230000000000004</v>
      </c>
      <c r="E41" s="22" t="s">
        <v>143</v>
      </c>
    </row>
    <row r="42" spans="1:5" x14ac:dyDescent="0.25">
      <c r="A42" s="142" t="s">
        <v>15</v>
      </c>
      <c r="B42" s="143"/>
      <c r="C42" s="10"/>
      <c r="D42" s="10">
        <f>SUM(D39:D41)</f>
        <v>274.61</v>
      </c>
      <c r="E42" s="22"/>
    </row>
    <row r="43" spans="1:5" x14ac:dyDescent="0.25">
      <c r="D43" s="62"/>
    </row>
    <row r="45" spans="1:5" x14ac:dyDescent="0.25">
      <c r="A45" s="141" t="s">
        <v>21</v>
      </c>
      <c r="B45" s="141"/>
      <c r="C45" s="141"/>
      <c r="D45" s="141"/>
      <c r="E45" s="141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337.3780000000001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v>2.5000000000000001E-2</v>
      </c>
      <c r="D49" s="6">
        <f t="shared" ref="D49:D55" si="0">($D$31+$D$42)*C49</f>
        <v>42.172250000000012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101.21340000000002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v>1.4999999999999999E-2</v>
      </c>
      <c r="D51" s="6">
        <f t="shared" si="0"/>
        <v>25.303350000000005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v>0.01</v>
      </c>
      <c r="D52" s="6">
        <f t="shared" si="0"/>
        <v>16.868900000000004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v>6.0000000000000001E-3</v>
      </c>
      <c r="D53" s="6">
        <f t="shared" si="0"/>
        <v>10.121340000000002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v>2E-3</v>
      </c>
      <c r="D54" s="6">
        <f t="shared" si="0"/>
        <v>3.3737800000000009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134.95120000000003</v>
      </c>
      <c r="E55" s="7" t="s">
        <v>149</v>
      </c>
    </row>
    <row r="56" spans="1:5" x14ac:dyDescent="0.25">
      <c r="A56" s="142" t="s">
        <v>34</v>
      </c>
      <c r="B56" s="143"/>
      <c r="C56" s="43">
        <f>SUM(C48:C55)</f>
        <v>0.39800000000000008</v>
      </c>
      <c r="D56" s="10">
        <f>SUM(D48:D55)</f>
        <v>671.38222000000019</v>
      </c>
      <c r="E56" s="22"/>
    </row>
    <row r="59" spans="1:5" x14ac:dyDescent="0.25">
      <c r="A59" s="141" t="s">
        <v>35</v>
      </c>
      <c r="B59" s="141"/>
      <c r="C59" s="141"/>
      <c r="D59" s="141"/>
      <c r="E59" s="141"/>
    </row>
    <row r="61" spans="1:5" x14ac:dyDescent="0.25">
      <c r="A61" s="32" t="s">
        <v>36</v>
      </c>
      <c r="B61" s="142" t="s">
        <v>37</v>
      </c>
      <c r="C61" s="143"/>
      <c r="D61" s="32" t="s">
        <v>3</v>
      </c>
      <c r="E61" s="32" t="s">
        <v>129</v>
      </c>
    </row>
    <row r="62" spans="1:5" ht="64.5" x14ac:dyDescent="0.25">
      <c r="A62" s="5" t="s">
        <v>4</v>
      </c>
      <c r="B62" s="151" t="s">
        <v>120</v>
      </c>
      <c r="C62" s="152"/>
      <c r="D62" s="6">
        <f>IF(VLOOKUP(B62,Beneficios!$A$1:$F$8,1,FALSE)=Copeira!B62,VLOOKUP(B62,Beneficios!$A$1:$F$8,6,FALSE))-$D$25*Beneficios!$E$2</f>
        <v>131.62099999999998</v>
      </c>
      <c r="E62" s="45" t="s">
        <v>139</v>
      </c>
    </row>
    <row r="63" spans="1:5" x14ac:dyDescent="0.25">
      <c r="A63" s="5" t="s">
        <v>6</v>
      </c>
      <c r="B63" s="151" t="s">
        <v>38</v>
      </c>
      <c r="C63" s="152">
        <f>22*16-(22*16)*20%</f>
        <v>281.60000000000002</v>
      </c>
      <c r="D63" s="6">
        <f>IF(VLOOKUP(B63,Beneficios!$A$1:$F$8,1,FALSE)=Copeira!B63,VLOOKUP(B63,Beneficios!$A$1:$F$8,6,FALSE))</f>
        <v>326.12800000000004</v>
      </c>
      <c r="E63" s="22" t="s">
        <v>220</v>
      </c>
    </row>
    <row r="64" spans="1:5" x14ac:dyDescent="0.25">
      <c r="A64" s="5" t="s">
        <v>8</v>
      </c>
      <c r="B64" s="151" t="s">
        <v>106</v>
      </c>
      <c r="C64" s="152">
        <f>120</f>
        <v>120</v>
      </c>
      <c r="D64" s="6">
        <f>IF(VLOOKUP(B64,Beneficios!$A$1:$F$8,1,FALSE)=Copeira!B64,VLOOKUP(B64,Beneficios!$A$1:$F$8,6,FALSE))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151" t="s">
        <v>217</v>
      </c>
      <c r="C65" s="152"/>
      <c r="D65" s="6">
        <f>30%*G2</f>
        <v>363.59999999999997</v>
      </c>
      <c r="E65" s="22" t="s">
        <v>218</v>
      </c>
    </row>
    <row r="66" spans="1:5" x14ac:dyDescent="0.25">
      <c r="A66" s="5" t="s">
        <v>12</v>
      </c>
      <c r="B66" s="151" t="s">
        <v>215</v>
      </c>
      <c r="C66" s="152"/>
      <c r="D66" s="6">
        <v>49</v>
      </c>
      <c r="E66" s="22" t="s">
        <v>140</v>
      </c>
    </row>
    <row r="67" spans="1:5" x14ac:dyDescent="0.25">
      <c r="A67" s="5" t="s">
        <v>29</v>
      </c>
      <c r="B67" s="151" t="s">
        <v>191</v>
      </c>
      <c r="C67" s="152"/>
      <c r="D67" s="6"/>
      <c r="E67" s="22" t="s">
        <v>140</v>
      </c>
    </row>
    <row r="68" spans="1:5" x14ac:dyDescent="0.25">
      <c r="A68" s="5" t="s">
        <v>14</v>
      </c>
      <c r="B68" s="151" t="s">
        <v>191</v>
      </c>
      <c r="C68" s="152"/>
      <c r="D68" s="6"/>
      <c r="E68" s="22" t="s">
        <v>140</v>
      </c>
    </row>
    <row r="69" spans="1:5" x14ac:dyDescent="0.25">
      <c r="A69" s="142" t="s">
        <v>15</v>
      </c>
      <c r="B69" s="150"/>
      <c r="C69" s="143"/>
      <c r="D69" s="10">
        <f>SUM(D62:D68)</f>
        <v>1001.1489999999999</v>
      </c>
      <c r="E69" s="22"/>
    </row>
    <row r="72" spans="1:5" x14ac:dyDescent="0.25">
      <c r="A72" s="141" t="s">
        <v>39</v>
      </c>
      <c r="B72" s="141"/>
      <c r="C72" s="141"/>
      <c r="D72" s="141"/>
      <c r="E72" s="141"/>
    </row>
    <row r="74" spans="1:5" x14ac:dyDescent="0.25">
      <c r="A74" s="32">
        <v>2</v>
      </c>
      <c r="B74" s="56" t="s">
        <v>40</v>
      </c>
      <c r="C74" s="57"/>
      <c r="D74" s="32" t="s">
        <v>3</v>
      </c>
      <c r="E74" s="32" t="s">
        <v>90</v>
      </c>
    </row>
    <row r="75" spans="1:5" x14ac:dyDescent="0.25">
      <c r="A75" s="5" t="s">
        <v>18</v>
      </c>
      <c r="B75" s="58" t="s">
        <v>19</v>
      </c>
      <c r="C75" s="59"/>
      <c r="D75" s="6">
        <f>D42</f>
        <v>274.61</v>
      </c>
      <c r="E75" s="22"/>
    </row>
    <row r="76" spans="1:5" x14ac:dyDescent="0.25">
      <c r="A76" s="5" t="s">
        <v>22</v>
      </c>
      <c r="B76" s="58" t="s">
        <v>23</v>
      </c>
      <c r="C76" s="59"/>
      <c r="D76" s="6">
        <f>D56</f>
        <v>671.38222000000019</v>
      </c>
      <c r="E76" s="22"/>
    </row>
    <row r="77" spans="1:5" x14ac:dyDescent="0.25">
      <c r="A77" s="5" t="s">
        <v>36</v>
      </c>
      <c r="B77" s="58" t="s">
        <v>37</v>
      </c>
      <c r="C77" s="59"/>
      <c r="D77" s="6">
        <f>D69</f>
        <v>1001.1489999999999</v>
      </c>
      <c r="E77" s="22"/>
    </row>
    <row r="78" spans="1:5" x14ac:dyDescent="0.25">
      <c r="A78" s="142" t="s">
        <v>15</v>
      </c>
      <c r="B78" s="150"/>
      <c r="C78" s="143"/>
      <c r="D78" s="10">
        <f>SUM(D75:D77)</f>
        <v>1947.14122</v>
      </c>
      <c r="E78" s="22"/>
    </row>
    <row r="79" spans="1:5" x14ac:dyDescent="0.25">
      <c r="A79" s="3"/>
    </row>
    <row r="81" spans="1:5" x14ac:dyDescent="0.25">
      <c r="A81" s="141" t="s">
        <v>41</v>
      </c>
      <c r="B81" s="141"/>
      <c r="C81" s="141"/>
      <c r="D81" s="141"/>
      <c r="E81" s="141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7.0287083333333342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0.56229666666666678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67.475600000000014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32.800638888888898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13.054654277777784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120.92189816666669</v>
      </c>
      <c r="E90" s="45"/>
    </row>
    <row r="93" spans="1:5" x14ac:dyDescent="0.25">
      <c r="A93" s="141" t="s">
        <v>47</v>
      </c>
      <c r="B93" s="141"/>
      <c r="C93" s="141"/>
      <c r="D93" s="141"/>
      <c r="E93" s="141"/>
    </row>
    <row r="95" spans="1:5" x14ac:dyDescent="0.25">
      <c r="A95" s="141" t="s">
        <v>48</v>
      </c>
      <c r="B95" s="141"/>
      <c r="C95" s="141"/>
      <c r="D95" s="141"/>
      <c r="E95" s="141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 t="shared" ref="D98:D103" si="2"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si="2"/>
        <v>14.450191274232546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0.68446747990611101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1.2157434881231552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3.1934514742499518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7.7405320812413496</v>
      </c>
      <c r="E103" s="45"/>
    </row>
    <row r="104" spans="1:5" x14ac:dyDescent="0.25">
      <c r="A104" s="142" t="s">
        <v>34</v>
      </c>
      <c r="B104" s="150"/>
      <c r="C104" s="143"/>
      <c r="D104" s="10">
        <f>SUM(D98:D103)</f>
        <v>27.28438579775311</v>
      </c>
      <c r="E104" s="22"/>
    </row>
    <row r="107" spans="1:5" x14ac:dyDescent="0.25">
      <c r="A107" s="141" t="s">
        <v>55</v>
      </c>
      <c r="B107" s="141"/>
      <c r="C107" s="141"/>
      <c r="D107" s="141"/>
      <c r="E107" s="141"/>
    </row>
    <row r="108" spans="1:5" x14ac:dyDescent="0.25">
      <c r="A108" s="2"/>
    </row>
    <row r="109" spans="1:5" x14ac:dyDescent="0.25">
      <c r="A109" s="32" t="s">
        <v>56</v>
      </c>
      <c r="B109" s="142" t="s">
        <v>57</v>
      </c>
      <c r="C109" s="143"/>
      <c r="D109" s="32" t="s">
        <v>3</v>
      </c>
      <c r="E109" s="32" t="s">
        <v>129</v>
      </c>
    </row>
    <row r="110" spans="1:5" x14ac:dyDescent="0.25">
      <c r="A110" s="5" t="s">
        <v>4</v>
      </c>
      <c r="B110" s="151" t="s">
        <v>58</v>
      </c>
      <c r="C110" s="152"/>
      <c r="D110" s="6"/>
      <c r="E110" s="22"/>
    </row>
    <row r="111" spans="1:5" x14ac:dyDescent="0.25">
      <c r="A111" s="142" t="s">
        <v>15</v>
      </c>
      <c r="B111" s="150"/>
      <c r="C111" s="143"/>
      <c r="D111" s="6">
        <f>D110</f>
        <v>0</v>
      </c>
      <c r="E111" s="22"/>
    </row>
    <row r="114" spans="1:5" x14ac:dyDescent="0.25">
      <c r="A114" s="141" t="s">
        <v>59</v>
      </c>
      <c r="B114" s="141"/>
      <c r="C114" s="141"/>
      <c r="D114" s="141"/>
      <c r="E114" s="141"/>
    </row>
    <row r="115" spans="1:5" x14ac:dyDescent="0.25">
      <c r="A115" s="2"/>
    </row>
    <row r="116" spans="1:5" x14ac:dyDescent="0.25">
      <c r="A116" s="32">
        <v>4</v>
      </c>
      <c r="B116" s="56" t="s">
        <v>60</v>
      </c>
      <c r="C116" s="57"/>
      <c r="D116" s="32" t="s">
        <v>3</v>
      </c>
      <c r="E116" s="32" t="s">
        <v>90</v>
      </c>
    </row>
    <row r="117" spans="1:5" x14ac:dyDescent="0.25">
      <c r="A117" s="5" t="s">
        <v>49</v>
      </c>
      <c r="B117" s="58" t="s">
        <v>50</v>
      </c>
      <c r="C117" s="59"/>
      <c r="D117" s="6">
        <f>D104</f>
        <v>27.28438579775311</v>
      </c>
      <c r="E117" s="22"/>
    </row>
    <row r="118" spans="1:5" x14ac:dyDescent="0.25">
      <c r="A118" s="5" t="s">
        <v>56</v>
      </c>
      <c r="B118" s="58" t="s">
        <v>57</v>
      </c>
      <c r="C118" s="59"/>
      <c r="D118" s="6">
        <f>D111</f>
        <v>0</v>
      </c>
      <c r="E118" s="22"/>
    </row>
    <row r="119" spans="1:5" x14ac:dyDescent="0.25">
      <c r="A119" s="142" t="s">
        <v>15</v>
      </c>
      <c r="B119" s="150"/>
      <c r="C119" s="143"/>
      <c r="D119" s="10">
        <f>SUM(D117:D118)</f>
        <v>27.28438579775311</v>
      </c>
      <c r="E119" s="22"/>
    </row>
    <row r="122" spans="1:5" x14ac:dyDescent="0.25">
      <c r="A122" s="141" t="s">
        <v>61</v>
      </c>
      <c r="B122" s="141"/>
      <c r="C122" s="141"/>
      <c r="D122" s="141"/>
      <c r="E122" s="141"/>
    </row>
    <row r="124" spans="1:5" x14ac:dyDescent="0.25">
      <c r="A124" s="32">
        <v>5</v>
      </c>
      <c r="B124" s="56" t="s">
        <v>62</v>
      </c>
      <c r="C124" s="57"/>
      <c r="D124" s="32" t="s">
        <v>3</v>
      </c>
      <c r="E124" s="32" t="s">
        <v>90</v>
      </c>
    </row>
    <row r="125" spans="1:5" x14ac:dyDescent="0.25">
      <c r="A125" s="5" t="s">
        <v>4</v>
      </c>
      <c r="B125" s="58" t="s">
        <v>63</v>
      </c>
      <c r="C125" s="59"/>
      <c r="D125" s="6">
        <f>SUMIFS(Uniformes!G:G,Uniformes!H:H,Copeira!$C$18)</f>
        <v>0</v>
      </c>
      <c r="E125" s="45" t="s">
        <v>190</v>
      </c>
    </row>
    <row r="126" spans="1:5" x14ac:dyDescent="0.25">
      <c r="A126" s="5" t="s">
        <v>6</v>
      </c>
      <c r="B126" s="58" t="s">
        <v>64</v>
      </c>
      <c r="C126" s="59"/>
      <c r="D126" s="6">
        <f>SUMIFS(Materiais!H:H,Materiais!I:I,Copeira!C18)</f>
        <v>0</v>
      </c>
      <c r="E126" s="45" t="s">
        <v>190</v>
      </c>
    </row>
    <row r="127" spans="1:5" x14ac:dyDescent="0.25">
      <c r="A127" s="5" t="s">
        <v>8</v>
      </c>
      <c r="B127" s="58" t="s">
        <v>65</v>
      </c>
      <c r="C127" s="59"/>
      <c r="D127" s="6">
        <f>IFERROR(SUMIFS(Equipamentos!J:J,Equipamentos!K:K,Copeira!$C$18)/SUM(Resumo!H5:H8),0)</f>
        <v>0</v>
      </c>
      <c r="E127" s="45" t="s">
        <v>194</v>
      </c>
    </row>
    <row r="128" spans="1:5" x14ac:dyDescent="0.25">
      <c r="A128" s="5" t="s">
        <v>10</v>
      </c>
      <c r="B128" s="58" t="s">
        <v>155</v>
      </c>
      <c r="C128" s="59"/>
      <c r="D128" s="6">
        <f>SUMIFS(EPIs!G:G,EPIs!H:H,Copeira!$C$18)</f>
        <v>0</v>
      </c>
      <c r="E128" s="22"/>
    </row>
    <row r="129" spans="1:5" x14ac:dyDescent="0.25">
      <c r="A129" s="142" t="s">
        <v>34</v>
      </c>
      <c r="B129" s="150"/>
      <c r="C129" s="143"/>
      <c r="D129" s="10">
        <f>SUM(D125:D128)</f>
        <v>0</v>
      </c>
      <c r="E129" s="22"/>
    </row>
    <row r="132" spans="1:5" x14ac:dyDescent="0.25">
      <c r="A132" s="141" t="s">
        <v>66</v>
      </c>
      <c r="B132" s="141"/>
      <c r="C132" s="141"/>
      <c r="D132" s="141"/>
      <c r="E132" s="141"/>
    </row>
    <row r="134" spans="1:5" x14ac:dyDescent="0.25">
      <c r="A134" s="32">
        <v>6</v>
      </c>
      <c r="B134" s="11" t="s">
        <v>67</v>
      </c>
      <c r="C134" s="32" t="s">
        <v>24</v>
      </c>
      <c r="D134" s="32" t="s">
        <v>3</v>
      </c>
      <c r="E134" s="32" t="s">
        <v>129</v>
      </c>
    </row>
    <row r="135" spans="1:5" x14ac:dyDescent="0.25">
      <c r="A135" s="5" t="s">
        <v>4</v>
      </c>
      <c r="B135" s="7" t="s">
        <v>68</v>
      </c>
      <c r="C135" s="13">
        <v>0.05</v>
      </c>
      <c r="D135" s="6">
        <f>(D31+D78+D90+D119+D129)*C135</f>
        <v>175.38137519822101</v>
      </c>
      <c r="E135" s="45"/>
    </row>
    <row r="136" spans="1:5" x14ac:dyDescent="0.25">
      <c r="A136" s="5" t="s">
        <v>6</v>
      </c>
      <c r="B136" s="7" t="s">
        <v>69</v>
      </c>
      <c r="C136" s="13">
        <v>0.1</v>
      </c>
      <c r="D136" s="6">
        <f>(D31+D78+D90+D119+D129+D135)*C136</f>
        <v>368.30088791626417</v>
      </c>
      <c r="E136" s="45"/>
    </row>
    <row r="137" spans="1:5" x14ac:dyDescent="0.25">
      <c r="A137" s="5" t="s">
        <v>8</v>
      </c>
      <c r="B137" s="7" t="s">
        <v>118</v>
      </c>
      <c r="C137" s="13">
        <f>C139+C140+C143</f>
        <v>0.14250000000000002</v>
      </c>
      <c r="D137" s="6">
        <f>SUM(D138:D143)</f>
        <v>673.24972805684445</v>
      </c>
      <c r="E137" s="45"/>
    </row>
    <row r="138" spans="1:5" ht="15.75" hidden="1" customHeight="1" x14ac:dyDescent="0.25">
      <c r="A138" s="5"/>
      <c r="B138" s="7" t="s">
        <v>70</v>
      </c>
      <c r="C138" s="12"/>
      <c r="D138" s="6"/>
      <c r="E138" s="45"/>
    </row>
    <row r="139" spans="1:5" x14ac:dyDescent="0.25">
      <c r="A139" s="5"/>
      <c r="B139" s="19" t="s">
        <v>87</v>
      </c>
      <c r="C139" s="13">
        <v>1.6500000000000001E-2</v>
      </c>
      <c r="D139" s="6">
        <f>(($D$31+$D$78+$D$90+$D$119+$D$129+$D$135+$D$136)/(1-$C$137))*C139</f>
        <v>77.955231669739888</v>
      </c>
      <c r="E139" s="45"/>
    </row>
    <row r="140" spans="1:5" x14ac:dyDescent="0.25">
      <c r="A140" s="5"/>
      <c r="B140" s="19" t="s">
        <v>88</v>
      </c>
      <c r="C140" s="13">
        <v>7.5999999999999998E-2</v>
      </c>
      <c r="D140" s="6">
        <f>(($D$31+$D$78+$D$90+$D$119+$D$129+$D$135+$D$136)/(1-$C$137))*C140</f>
        <v>359.06652163031703</v>
      </c>
      <c r="E140" s="45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5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5"/>
    </row>
    <row r="143" spans="1:5" x14ac:dyDescent="0.25">
      <c r="A143" s="5"/>
      <c r="B143" s="19" t="s">
        <v>89</v>
      </c>
      <c r="C143" s="13">
        <v>0.05</v>
      </c>
      <c r="D143" s="6">
        <f>(($D$31+$D$78+$D$90+$D$119+$D$129+$D$135+$D$136)/(1-$C$137))*C143</f>
        <v>236.22797475678755</v>
      </c>
      <c r="E143" s="45"/>
    </row>
    <row r="144" spans="1:5" x14ac:dyDescent="0.25">
      <c r="A144" s="32" t="s">
        <v>34</v>
      </c>
      <c r="B144" s="32"/>
      <c r="C144" s="10"/>
      <c r="D144" s="10">
        <f>D135+D136+D137</f>
        <v>1216.9319911713296</v>
      </c>
      <c r="E144" s="22"/>
    </row>
    <row r="147" spans="1:5" x14ac:dyDescent="0.25">
      <c r="A147" s="141" t="s">
        <v>73</v>
      </c>
      <c r="B147" s="141"/>
      <c r="C147" s="141"/>
      <c r="D147" s="141"/>
      <c r="E147" s="141"/>
    </row>
    <row r="149" spans="1:5" x14ac:dyDescent="0.25">
      <c r="A149" s="32"/>
      <c r="B149" s="56" t="s">
        <v>74</v>
      </c>
      <c r="C149" s="57"/>
      <c r="D149" s="32" t="s">
        <v>3</v>
      </c>
      <c r="E149" s="32" t="s">
        <v>90</v>
      </c>
    </row>
    <row r="150" spans="1:5" x14ac:dyDescent="0.25">
      <c r="A150" s="5" t="s">
        <v>4</v>
      </c>
      <c r="B150" s="58" t="s">
        <v>1</v>
      </c>
      <c r="C150" s="59"/>
      <c r="D150" s="6">
        <f>D31</f>
        <v>1412.2800000000002</v>
      </c>
      <c r="E150" s="22"/>
    </row>
    <row r="151" spans="1:5" x14ac:dyDescent="0.25">
      <c r="A151" s="5" t="s">
        <v>6</v>
      </c>
      <c r="B151" s="58" t="s">
        <v>16</v>
      </c>
      <c r="C151" s="59"/>
      <c r="D151" s="6">
        <f>D78</f>
        <v>1947.14122</v>
      </c>
      <c r="E151" s="22"/>
    </row>
    <row r="152" spans="1:5" x14ac:dyDescent="0.25">
      <c r="A152" s="5" t="s">
        <v>8</v>
      </c>
      <c r="B152" s="58" t="s">
        <v>41</v>
      </c>
      <c r="C152" s="59"/>
      <c r="D152" s="6">
        <f>D90</f>
        <v>120.92189816666669</v>
      </c>
      <c r="E152" s="22"/>
    </row>
    <row r="153" spans="1:5" x14ac:dyDescent="0.25">
      <c r="A153" s="5" t="s">
        <v>10</v>
      </c>
      <c r="B153" s="58" t="s">
        <v>47</v>
      </c>
      <c r="C153" s="41"/>
      <c r="D153" s="6">
        <f>D119</f>
        <v>27.28438579775311</v>
      </c>
      <c r="E153" s="22"/>
    </row>
    <row r="154" spans="1:5" x14ac:dyDescent="0.25">
      <c r="A154" s="5" t="s">
        <v>12</v>
      </c>
      <c r="B154" s="58" t="s">
        <v>61</v>
      </c>
      <c r="C154" s="41"/>
      <c r="D154" s="6">
        <f>D129</f>
        <v>0</v>
      </c>
      <c r="E154" s="22"/>
    </row>
    <row r="155" spans="1:5" ht="15.75" customHeight="1" x14ac:dyDescent="0.25">
      <c r="A155" s="142" t="s">
        <v>75</v>
      </c>
      <c r="B155" s="150"/>
      <c r="C155" s="143"/>
      <c r="D155" s="10">
        <f>SUM(D150:D154)</f>
        <v>3507.6275039644202</v>
      </c>
      <c r="E155" s="22"/>
    </row>
    <row r="156" spans="1:5" x14ac:dyDescent="0.25">
      <c r="A156" s="23" t="s">
        <v>29</v>
      </c>
      <c r="B156" s="58" t="s">
        <v>76</v>
      </c>
      <c r="C156" s="41"/>
      <c r="D156" s="6">
        <f>D144</f>
        <v>1216.9319911713296</v>
      </c>
      <c r="E156" s="22"/>
    </row>
    <row r="157" spans="1:5" ht="15.75" customHeight="1" x14ac:dyDescent="0.25">
      <c r="A157" s="142" t="s">
        <v>77</v>
      </c>
      <c r="B157" s="150"/>
      <c r="C157" s="143"/>
      <c r="D157" s="10">
        <f>D155+D156</f>
        <v>4724.5594951357498</v>
      </c>
      <c r="E157" s="22"/>
    </row>
    <row r="158" spans="1:5" ht="15.75" customHeight="1" x14ac:dyDescent="0.25">
      <c r="A158" s="142" t="s">
        <v>83</v>
      </c>
      <c r="B158" s="150"/>
      <c r="C158" s="143"/>
      <c r="D158" s="10">
        <f>D157*$E$12</f>
        <v>0</v>
      </c>
      <c r="E158" s="22"/>
    </row>
    <row r="159" spans="1:5" ht="15.75" customHeight="1" x14ac:dyDescent="0.25">
      <c r="A159" s="142" t="s">
        <v>84</v>
      </c>
      <c r="B159" s="150"/>
      <c r="C159" s="143"/>
      <c r="D159" s="10">
        <f>D158*12</f>
        <v>0</v>
      </c>
      <c r="E159" s="22"/>
    </row>
  </sheetData>
  <mergeCells count="54"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5" manualBreakCount="5">
    <brk id="33" max="6" man="1"/>
    <brk id="58" max="6" man="1"/>
    <brk id="90" max="6" man="1"/>
    <brk id="121" max="6" man="1"/>
    <brk id="146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topLeftCell="A61" zoomScaleNormal="100" workbookViewId="0">
      <selection activeCell="B66" sqref="B66:D66"/>
    </sheetView>
  </sheetViews>
  <sheetFormatPr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10" x14ac:dyDescent="0.25">
      <c r="A1" s="141" t="s">
        <v>0</v>
      </c>
      <c r="B1" s="141"/>
      <c r="C1" s="141"/>
      <c r="D1" s="141"/>
      <c r="E1" s="141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195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58" t="s">
        <v>109</v>
      </c>
      <c r="C5" s="147"/>
      <c r="D5" s="148"/>
      <c r="H5" s="15"/>
    </row>
    <row r="6" spans="1:10" x14ac:dyDescent="0.25">
      <c r="A6" s="5" t="s">
        <v>6</v>
      </c>
      <c r="B6" s="58" t="s">
        <v>110</v>
      </c>
      <c r="C6" s="148"/>
      <c r="D6" s="148"/>
      <c r="H6" s="15"/>
    </row>
    <row r="7" spans="1:10" ht="25.5" x14ac:dyDescent="0.25">
      <c r="A7" s="5" t="s">
        <v>8</v>
      </c>
      <c r="B7" s="58" t="s">
        <v>111</v>
      </c>
      <c r="C7" s="148"/>
      <c r="D7" s="148"/>
      <c r="H7" s="15"/>
    </row>
    <row r="8" spans="1:10" x14ac:dyDescent="0.25">
      <c r="A8" s="5" t="s">
        <v>10</v>
      </c>
      <c r="B8" s="58" t="s">
        <v>112</v>
      </c>
      <c r="C8" s="148"/>
      <c r="D8" s="148"/>
      <c r="H8" s="15"/>
    </row>
    <row r="9" spans="1:10" x14ac:dyDescent="0.25">
      <c r="A9" s="149"/>
      <c r="B9" s="149"/>
      <c r="C9" s="149"/>
      <c r="D9" s="149"/>
      <c r="E9" s="60"/>
    </row>
    <row r="10" spans="1:10" x14ac:dyDescent="0.25">
      <c r="A10" s="141" t="s">
        <v>78</v>
      </c>
      <c r="B10" s="141"/>
      <c r="C10" s="141"/>
      <c r="D10" s="141"/>
      <c r="E10" s="141"/>
    </row>
    <row r="11" spans="1:10" ht="25.5" customHeight="1" x14ac:dyDescent="0.25">
      <c r="A11" s="155" t="s">
        <v>79</v>
      </c>
      <c r="B11" s="155"/>
      <c r="C11" s="33" t="s">
        <v>80</v>
      </c>
      <c r="D11" s="87" t="s">
        <v>81</v>
      </c>
      <c r="E11" s="87" t="s">
        <v>189</v>
      </c>
    </row>
    <row r="12" spans="1:10" ht="15.75" customHeight="1" x14ac:dyDescent="0.25">
      <c r="A12" s="156" t="s">
        <v>104</v>
      </c>
      <c r="B12" s="156"/>
      <c r="C12" s="153" t="s">
        <v>82</v>
      </c>
      <c r="D12" s="153"/>
      <c r="E12" s="153"/>
    </row>
    <row r="13" spans="1:10" x14ac:dyDescent="0.25">
      <c r="A13" s="157"/>
      <c r="B13" s="157"/>
      <c r="C13" s="154"/>
      <c r="D13" s="154"/>
      <c r="E13" s="154"/>
    </row>
    <row r="14" spans="1:10" x14ac:dyDescent="0.25">
      <c r="A14" s="4"/>
      <c r="B14" s="4"/>
      <c r="C14" s="4"/>
      <c r="D14" s="4"/>
      <c r="E14" s="4"/>
    </row>
    <row r="15" spans="1:10" x14ac:dyDescent="0.25">
      <c r="A15" s="39">
        <v>1</v>
      </c>
      <c r="B15" s="38" t="s">
        <v>113</v>
      </c>
      <c r="C15" s="145" t="s">
        <v>104</v>
      </c>
      <c r="D15" s="145"/>
      <c r="E15" s="145"/>
      <c r="F15" s="37"/>
    </row>
    <row r="16" spans="1:10" x14ac:dyDescent="0.25">
      <c r="A16" s="39">
        <v>2</v>
      </c>
      <c r="B16" s="38" t="s">
        <v>114</v>
      </c>
      <c r="C16" s="145"/>
      <c r="D16" s="145"/>
      <c r="E16" s="145"/>
      <c r="F16" s="37"/>
    </row>
    <row r="17" spans="1:6" x14ac:dyDescent="0.25">
      <c r="A17" s="39">
        <v>3</v>
      </c>
      <c r="B17" s="38" t="s">
        <v>115</v>
      </c>
      <c r="C17" s="145"/>
      <c r="D17" s="145"/>
      <c r="E17" s="145"/>
      <c r="F17" s="37"/>
    </row>
    <row r="18" spans="1:6" x14ac:dyDescent="0.25">
      <c r="A18" s="39">
        <v>4</v>
      </c>
      <c r="B18" s="38" t="s">
        <v>116</v>
      </c>
      <c r="C18" s="145" t="s">
        <v>158</v>
      </c>
      <c r="D18" s="145"/>
      <c r="E18" s="145"/>
      <c r="F18" s="37"/>
    </row>
    <row r="19" spans="1:6" x14ac:dyDescent="0.25">
      <c r="A19" s="39">
        <v>5</v>
      </c>
      <c r="B19" s="38" t="s">
        <v>117</v>
      </c>
      <c r="C19" s="145"/>
      <c r="D19" s="145"/>
      <c r="E19" s="145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141" t="s">
        <v>1</v>
      </c>
      <c r="B22" s="141"/>
      <c r="C22" s="141"/>
      <c r="D22" s="141"/>
      <c r="E22" s="141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1459.21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C27*$G$2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43.1</v>
      </c>
      <c r="E30" s="22" t="s">
        <v>140</v>
      </c>
    </row>
    <row r="31" spans="1:6" x14ac:dyDescent="0.25">
      <c r="A31" s="5" t="s">
        <v>14</v>
      </c>
      <c r="B31" s="58" t="s">
        <v>192</v>
      </c>
      <c r="C31" s="13"/>
      <c r="D31" s="6">
        <f>1100*C31</f>
        <v>0</v>
      </c>
      <c r="E31" s="22" t="s">
        <v>140</v>
      </c>
    </row>
    <row r="32" spans="1:6" x14ac:dyDescent="0.25">
      <c r="A32" s="142" t="s">
        <v>15</v>
      </c>
      <c r="B32" s="143"/>
      <c r="C32" s="10"/>
      <c r="D32" s="10">
        <f>SUM(D25:D31)</f>
        <v>1502.31</v>
      </c>
      <c r="E32" s="10"/>
    </row>
    <row r="35" spans="1:5" x14ac:dyDescent="0.25">
      <c r="A35" s="141" t="s">
        <v>16</v>
      </c>
      <c r="B35" s="141"/>
      <c r="C35" s="141"/>
      <c r="D35" s="141"/>
      <c r="E35" s="141"/>
    </row>
    <row r="36" spans="1:5" x14ac:dyDescent="0.25">
      <c r="A36" s="2"/>
    </row>
    <row r="37" spans="1:5" x14ac:dyDescent="0.25">
      <c r="A37" s="141" t="s">
        <v>17</v>
      </c>
      <c r="B37" s="141"/>
      <c r="C37" s="141"/>
      <c r="D37" s="141"/>
      <c r="E37" s="141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125.1925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125.1925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41.730833333333329</v>
      </c>
      <c r="E42" s="22" t="s">
        <v>143</v>
      </c>
    </row>
    <row r="43" spans="1:5" x14ac:dyDescent="0.25">
      <c r="A43" s="142" t="s">
        <v>15</v>
      </c>
      <c r="B43" s="143"/>
      <c r="C43" s="10"/>
      <c r="D43" s="10">
        <f>SUM(D40:D42)</f>
        <v>292.11583333333334</v>
      </c>
      <c r="E43" s="22"/>
    </row>
    <row r="44" spans="1:5" x14ac:dyDescent="0.25">
      <c r="D44" s="62"/>
    </row>
    <row r="46" spans="1:5" x14ac:dyDescent="0.25">
      <c r="A46" s="141" t="s">
        <v>21</v>
      </c>
      <c r="B46" s="141"/>
      <c r="C46" s="141"/>
      <c r="D46" s="141"/>
      <c r="E46" s="141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358.88516666666669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v>2.5000000000000001E-2</v>
      </c>
      <c r="D50" s="6">
        <f t="shared" ref="D50:D56" si="0">($D$32+$D$43)*C50</f>
        <v>44.860645833333336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107.66555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v>1.4999999999999999E-2</v>
      </c>
      <c r="D52" s="6">
        <f t="shared" si="0"/>
        <v>26.916387499999999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v>0.01</v>
      </c>
      <c r="D53" s="6">
        <f t="shared" si="0"/>
        <v>17.944258333333334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v>6.0000000000000001E-3</v>
      </c>
      <c r="D54" s="6">
        <f t="shared" si="0"/>
        <v>10.766555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v>2E-3</v>
      </c>
      <c r="D55" s="6">
        <f t="shared" si="0"/>
        <v>3.5888516666666663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143.55406666666667</v>
      </c>
      <c r="E56" s="7" t="s">
        <v>149</v>
      </c>
    </row>
    <row r="57" spans="1:5" x14ac:dyDescent="0.25">
      <c r="A57" s="142" t="s">
        <v>34</v>
      </c>
      <c r="B57" s="143"/>
      <c r="C57" s="43">
        <f>SUM(C49:C56)</f>
        <v>0.39800000000000008</v>
      </c>
      <c r="D57" s="10">
        <f>SUM(D49:D56)</f>
        <v>714.18148166666674</v>
      </c>
      <c r="E57" s="22"/>
    </row>
    <row r="60" spans="1:5" x14ac:dyDescent="0.25">
      <c r="A60" s="141" t="s">
        <v>35</v>
      </c>
      <c r="B60" s="141"/>
      <c r="C60" s="141"/>
      <c r="D60" s="141"/>
      <c r="E60" s="141"/>
    </row>
    <row r="62" spans="1:5" x14ac:dyDescent="0.25">
      <c r="A62" s="32" t="s">
        <v>36</v>
      </c>
      <c r="B62" s="142" t="s">
        <v>37</v>
      </c>
      <c r="C62" s="143"/>
      <c r="D62" s="32" t="s">
        <v>3</v>
      </c>
      <c r="E62" s="32" t="s">
        <v>129</v>
      </c>
    </row>
    <row r="63" spans="1:5" ht="64.5" x14ac:dyDescent="0.25">
      <c r="A63" s="5" t="s">
        <v>4</v>
      </c>
      <c r="B63" s="151" t="s">
        <v>120</v>
      </c>
      <c r="C63" s="152"/>
      <c r="D63" s="6">
        <f>IF(VLOOKUP(B63,Beneficios!$A$1:$F$8,1,FALSE)=Copeira!B62,VLOOKUP(B63,Beneficios!$A$1:$F$8,6,FALSE))-$D$25*Beneficios!$E$2</f>
        <v>125.64739999999999</v>
      </c>
      <c r="E63" s="45" t="s">
        <v>139</v>
      </c>
    </row>
    <row r="64" spans="1:5" x14ac:dyDescent="0.25">
      <c r="A64" s="5" t="s">
        <v>6</v>
      </c>
      <c r="B64" s="151" t="s">
        <v>38</v>
      </c>
      <c r="C64" s="152">
        <f>22*16-(22*16)*20%</f>
        <v>281.60000000000002</v>
      </c>
      <c r="D64" s="6">
        <f>IF(VLOOKUP(B64,Beneficios!$A$1:$F$8,1,FALSE)=Copeira!B63,VLOOKUP(B64,Beneficios!$A$1:$F$8,6,FALSE))</f>
        <v>326.12800000000004</v>
      </c>
      <c r="E64" s="22" t="s">
        <v>220</v>
      </c>
    </row>
    <row r="65" spans="1:5" x14ac:dyDescent="0.25">
      <c r="A65" s="5" t="s">
        <v>8</v>
      </c>
      <c r="B65" s="151" t="s">
        <v>106</v>
      </c>
      <c r="C65" s="152">
        <f>120</f>
        <v>120</v>
      </c>
      <c r="D65" s="6">
        <f>IF(VLOOKUP(B65,Beneficios!$A$1:$F$8,1,FALSE)=Copeira!B64,VLOOKUP(B65,Beneficios!$A$1:$F$8,6,FALSE))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151" t="s">
        <v>215</v>
      </c>
      <c r="C66" s="152"/>
      <c r="D66" s="6">
        <v>49</v>
      </c>
      <c r="E66" s="22" t="s">
        <v>140</v>
      </c>
    </row>
    <row r="67" spans="1:5" x14ac:dyDescent="0.25">
      <c r="A67" s="5" t="s">
        <v>12</v>
      </c>
      <c r="B67" s="151" t="s">
        <v>192</v>
      </c>
      <c r="C67" s="152"/>
      <c r="D67" s="6"/>
      <c r="E67" s="22" t="s">
        <v>140</v>
      </c>
    </row>
    <row r="68" spans="1:5" x14ac:dyDescent="0.25">
      <c r="A68" s="5" t="s">
        <v>29</v>
      </c>
      <c r="B68" s="151" t="s">
        <v>192</v>
      </c>
      <c r="C68" s="152"/>
      <c r="D68" s="6"/>
      <c r="E68" s="22" t="s">
        <v>140</v>
      </c>
    </row>
    <row r="69" spans="1:5" x14ac:dyDescent="0.25">
      <c r="A69" s="5" t="s">
        <v>14</v>
      </c>
      <c r="B69" s="151" t="s">
        <v>192</v>
      </c>
      <c r="C69" s="152"/>
      <c r="D69" s="6"/>
      <c r="E69" s="22" t="s">
        <v>140</v>
      </c>
    </row>
    <row r="70" spans="1:5" x14ac:dyDescent="0.25">
      <c r="A70" s="142" t="s">
        <v>15</v>
      </c>
      <c r="B70" s="150"/>
      <c r="C70" s="143"/>
      <c r="D70" s="10">
        <f>SUM(D63:D69)</f>
        <v>631.57540000000006</v>
      </c>
      <c r="E70" s="22"/>
    </row>
    <row r="73" spans="1:5" x14ac:dyDescent="0.25">
      <c r="A73" s="141" t="s">
        <v>39</v>
      </c>
      <c r="B73" s="141"/>
      <c r="C73" s="141"/>
      <c r="D73" s="141"/>
      <c r="E73" s="141"/>
    </row>
    <row r="75" spans="1:5" x14ac:dyDescent="0.25">
      <c r="A75" s="32">
        <v>2</v>
      </c>
      <c r="B75" s="56" t="s">
        <v>40</v>
      </c>
      <c r="C75" s="57"/>
      <c r="D75" s="32" t="s">
        <v>3</v>
      </c>
      <c r="E75" s="32" t="s">
        <v>90</v>
      </c>
    </row>
    <row r="76" spans="1:5" x14ac:dyDescent="0.25">
      <c r="A76" s="5" t="s">
        <v>18</v>
      </c>
      <c r="B76" s="58" t="s">
        <v>19</v>
      </c>
      <c r="C76" s="59"/>
      <c r="D76" s="6">
        <f>D43</f>
        <v>292.11583333333334</v>
      </c>
      <c r="E76" s="22"/>
    </row>
    <row r="77" spans="1:5" x14ac:dyDescent="0.25">
      <c r="A77" s="5" t="s">
        <v>22</v>
      </c>
      <c r="B77" s="58" t="s">
        <v>23</v>
      </c>
      <c r="C77" s="59"/>
      <c r="D77" s="6">
        <f>D57</f>
        <v>714.18148166666674</v>
      </c>
      <c r="E77" s="22"/>
    </row>
    <row r="78" spans="1:5" x14ac:dyDescent="0.25">
      <c r="A78" s="5" t="s">
        <v>36</v>
      </c>
      <c r="B78" s="58" t="s">
        <v>37</v>
      </c>
      <c r="C78" s="59"/>
      <c r="D78" s="6">
        <f>D70</f>
        <v>631.57540000000006</v>
      </c>
      <c r="E78" s="22"/>
    </row>
    <row r="79" spans="1:5" x14ac:dyDescent="0.25">
      <c r="A79" s="142" t="s">
        <v>15</v>
      </c>
      <c r="B79" s="150"/>
      <c r="C79" s="143"/>
      <c r="D79" s="10">
        <f>SUM(D76:D78)</f>
        <v>1637.872715</v>
      </c>
      <c r="E79" s="22"/>
    </row>
    <row r="80" spans="1:5" x14ac:dyDescent="0.25">
      <c r="A80" s="3"/>
    </row>
    <row r="82" spans="1:5" x14ac:dyDescent="0.25">
      <c r="A82" s="141" t="s">
        <v>41</v>
      </c>
      <c r="B82" s="141"/>
      <c r="C82" s="141"/>
      <c r="D82" s="141"/>
      <c r="E82" s="141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7.4767743055555549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0.59814194444444435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71.777033333333335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34.891613425925925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13.88686214351852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128.63042515277778</v>
      </c>
      <c r="E91" s="45"/>
    </row>
    <row r="94" spans="1:5" x14ac:dyDescent="0.25">
      <c r="A94" s="141" t="s">
        <v>47</v>
      </c>
      <c r="B94" s="141"/>
      <c r="C94" s="141"/>
      <c r="D94" s="141"/>
      <c r="E94" s="141"/>
    </row>
    <row r="96" spans="1:5" x14ac:dyDescent="0.25">
      <c r="A96" s="141" t="s">
        <v>48</v>
      </c>
      <c r="B96" s="141"/>
      <c r="C96" s="141"/>
      <c r="D96" s="141"/>
      <c r="E96" s="141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16">
        <f>IF($C$41&gt;0,0,1/12)</f>
        <v>0</v>
      </c>
      <c r="D99" s="6">
        <f t="shared" ref="D99:D104" si="2">($D$32+$D$79+$D$91)*C99</f>
        <v>0</v>
      </c>
      <c r="E99" s="22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13.571930557184324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0.64286658423004617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1.1418524421596508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2.9993583353837034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7.2700742771202167</v>
      </c>
      <c r="E104" s="45"/>
    </row>
    <row r="105" spans="1:5" x14ac:dyDescent="0.25">
      <c r="A105" s="142" t="s">
        <v>34</v>
      </c>
      <c r="B105" s="150"/>
      <c r="C105" s="143"/>
      <c r="D105" s="10">
        <f>SUM(D99:D104)</f>
        <v>25.626082196077938</v>
      </c>
      <c r="E105" s="22"/>
    </row>
    <row r="108" spans="1:5" x14ac:dyDescent="0.25">
      <c r="A108" s="141" t="s">
        <v>55</v>
      </c>
      <c r="B108" s="141"/>
      <c r="C108" s="141"/>
      <c r="D108" s="141"/>
      <c r="E108" s="141"/>
    </row>
    <row r="109" spans="1:5" x14ac:dyDescent="0.25">
      <c r="A109" s="2"/>
    </row>
    <row r="110" spans="1:5" x14ac:dyDescent="0.25">
      <c r="A110" s="32" t="s">
        <v>56</v>
      </c>
      <c r="B110" s="142" t="s">
        <v>57</v>
      </c>
      <c r="C110" s="143"/>
      <c r="D110" s="32" t="s">
        <v>3</v>
      </c>
      <c r="E110" s="32" t="s">
        <v>129</v>
      </c>
    </row>
    <row r="111" spans="1:5" x14ac:dyDescent="0.25">
      <c r="A111" s="5" t="s">
        <v>4</v>
      </c>
      <c r="B111" s="151" t="s">
        <v>58</v>
      </c>
      <c r="C111" s="152"/>
      <c r="D111" s="6"/>
      <c r="E111" s="22"/>
    </row>
    <row r="112" spans="1:5" x14ac:dyDescent="0.25">
      <c r="A112" s="142" t="s">
        <v>15</v>
      </c>
      <c r="B112" s="150"/>
      <c r="C112" s="143"/>
      <c r="D112" s="6">
        <f>D111</f>
        <v>0</v>
      </c>
      <c r="E112" s="22"/>
    </row>
    <row r="115" spans="1:5" x14ac:dyDescent="0.25">
      <c r="A115" s="141" t="s">
        <v>59</v>
      </c>
      <c r="B115" s="141"/>
      <c r="C115" s="141"/>
      <c r="D115" s="141"/>
      <c r="E115" s="141"/>
    </row>
    <row r="116" spans="1:5" x14ac:dyDescent="0.25">
      <c r="A116" s="2"/>
    </row>
    <row r="117" spans="1:5" x14ac:dyDescent="0.25">
      <c r="A117" s="32">
        <v>4</v>
      </c>
      <c r="B117" s="56" t="s">
        <v>60</v>
      </c>
      <c r="C117" s="57"/>
      <c r="D117" s="32" t="s">
        <v>3</v>
      </c>
      <c r="E117" s="32" t="s">
        <v>90</v>
      </c>
    </row>
    <row r="118" spans="1:5" x14ac:dyDescent="0.25">
      <c r="A118" s="5" t="s">
        <v>49</v>
      </c>
      <c r="B118" s="58" t="s">
        <v>50</v>
      </c>
      <c r="C118" s="59"/>
      <c r="D118" s="6">
        <f>D105</f>
        <v>25.626082196077938</v>
      </c>
      <c r="E118" s="22"/>
    </row>
    <row r="119" spans="1:5" x14ac:dyDescent="0.25">
      <c r="A119" s="5" t="s">
        <v>56</v>
      </c>
      <c r="B119" s="58" t="s">
        <v>57</v>
      </c>
      <c r="C119" s="59"/>
      <c r="D119" s="6">
        <f>D112</f>
        <v>0</v>
      </c>
      <c r="E119" s="22"/>
    </row>
    <row r="120" spans="1:5" x14ac:dyDescent="0.25">
      <c r="A120" s="142" t="s">
        <v>15</v>
      </c>
      <c r="B120" s="150"/>
      <c r="C120" s="143"/>
      <c r="D120" s="10">
        <f>SUM(D118:D119)</f>
        <v>25.626082196077938</v>
      </c>
      <c r="E120" s="22"/>
    </row>
    <row r="123" spans="1:5" x14ac:dyDescent="0.25">
      <c r="A123" s="141" t="s">
        <v>61</v>
      </c>
      <c r="B123" s="141"/>
      <c r="C123" s="141"/>
      <c r="D123" s="141"/>
      <c r="E123" s="141"/>
    </row>
    <row r="125" spans="1:5" x14ac:dyDescent="0.25">
      <c r="A125" s="32">
        <v>5</v>
      </c>
      <c r="B125" s="56" t="s">
        <v>62</v>
      </c>
      <c r="C125" s="57"/>
      <c r="D125" s="32" t="s">
        <v>3</v>
      </c>
      <c r="E125" s="32" t="s">
        <v>90</v>
      </c>
    </row>
    <row r="126" spans="1:5" x14ac:dyDescent="0.25">
      <c r="A126" s="5" t="s">
        <v>4</v>
      </c>
      <c r="B126" s="58" t="s">
        <v>63</v>
      </c>
      <c r="C126" s="59"/>
      <c r="D126" s="6">
        <f>SUMIFS(Uniformes!G:G,Uniformes!H:H,Jardineiro!$C$18)</f>
        <v>0</v>
      </c>
      <c r="E126" s="45" t="s">
        <v>190</v>
      </c>
    </row>
    <row r="127" spans="1:5" x14ac:dyDescent="0.25">
      <c r="A127" s="5" t="s">
        <v>6</v>
      </c>
      <c r="B127" s="58" t="s">
        <v>64</v>
      </c>
      <c r="C127" s="59"/>
      <c r="D127" s="6">
        <f>SUMIFS(Materiais!H:H,Materiais!I:I,Jardineiro!C18)</f>
        <v>0</v>
      </c>
      <c r="E127" s="45" t="s">
        <v>190</v>
      </c>
    </row>
    <row r="128" spans="1:5" x14ac:dyDescent="0.25">
      <c r="A128" s="5" t="s">
        <v>8</v>
      </c>
      <c r="B128" s="58" t="s">
        <v>65</v>
      </c>
      <c r="C128" s="59"/>
      <c r="D128" s="6">
        <f>IFERROR(SUMIFS(Equipamentos!J:J,Equipamentos!K:K,Jardineiro!$C$18)/SUM(Resumo!H9:H10),0)</f>
        <v>0</v>
      </c>
      <c r="E128" s="45" t="s">
        <v>194</v>
      </c>
    </row>
    <row r="129" spans="1:5" x14ac:dyDescent="0.25">
      <c r="A129" s="5" t="s">
        <v>10</v>
      </c>
      <c r="B129" s="58" t="s">
        <v>155</v>
      </c>
      <c r="C129" s="59"/>
      <c r="D129" s="6">
        <f>SUMIFS(EPIs!G:G,EPIs!H:H,Jardineiro!$C$18)</f>
        <v>0</v>
      </c>
      <c r="E129" s="22"/>
    </row>
    <row r="130" spans="1:5" x14ac:dyDescent="0.25">
      <c r="A130" s="142" t="s">
        <v>34</v>
      </c>
      <c r="B130" s="150"/>
      <c r="C130" s="143"/>
      <c r="D130" s="10">
        <f>SUM(D126:D129)</f>
        <v>0</v>
      </c>
      <c r="E130" s="22"/>
    </row>
    <row r="133" spans="1:5" x14ac:dyDescent="0.25">
      <c r="A133" s="141" t="s">
        <v>66</v>
      </c>
      <c r="B133" s="141"/>
      <c r="C133" s="141"/>
      <c r="D133" s="141"/>
      <c r="E133" s="141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(D32+D79+D91+D120+D130)*C136</f>
        <v>164.72196111744279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(D32+D79+D91+D120+D130+D136)*C137</f>
        <v>345.91611834662984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632.33063033042822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v>1.6500000000000001E-2</v>
      </c>
      <c r="D140" s="6">
        <f>(($D$32+$D$79+$D$91+$D$120+$D$130+$D$136+$D$137)/(1-$C$138))*C140</f>
        <v>73.217230880365378</v>
      </c>
      <c r="E140" s="45"/>
    </row>
    <row r="141" spans="1:5" x14ac:dyDescent="0.25">
      <c r="A141" s="5"/>
      <c r="B141" s="19" t="s">
        <v>88</v>
      </c>
      <c r="C141" s="13">
        <v>7.5999999999999998E-2</v>
      </c>
      <c r="D141" s="6">
        <f>(($D$32+$D$79+$D$91+$D$120+$D$130+$D$136+$D$137)/(1-$C$138))*C141</f>
        <v>337.24300284289507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v>0.05</v>
      </c>
      <c r="D144" s="6">
        <f>(($D$32+$D$79+$D$91+$D$120+$D$130+$D$136+$D$137)/(1-$C$138))*C144</f>
        <v>221.87039660716783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1142.9687097945009</v>
      </c>
      <c r="E145" s="22"/>
    </row>
    <row r="148" spans="1:5" x14ac:dyDescent="0.25">
      <c r="A148" s="141" t="s">
        <v>73</v>
      </c>
      <c r="B148" s="141"/>
      <c r="C148" s="141"/>
      <c r="D148" s="141"/>
      <c r="E148" s="141"/>
    </row>
    <row r="150" spans="1:5" x14ac:dyDescent="0.25">
      <c r="A150" s="32"/>
      <c r="B150" s="56" t="s">
        <v>74</v>
      </c>
      <c r="C150" s="57"/>
      <c r="D150" s="32" t="s">
        <v>3</v>
      </c>
      <c r="E150" s="32" t="s">
        <v>90</v>
      </c>
    </row>
    <row r="151" spans="1:5" x14ac:dyDescent="0.25">
      <c r="A151" s="5" t="s">
        <v>4</v>
      </c>
      <c r="B151" s="58" t="s">
        <v>1</v>
      </c>
      <c r="C151" s="59"/>
      <c r="D151" s="6">
        <f>D32</f>
        <v>1502.31</v>
      </c>
      <c r="E151" s="22"/>
    </row>
    <row r="152" spans="1:5" x14ac:dyDescent="0.25">
      <c r="A152" s="5" t="s">
        <v>6</v>
      </c>
      <c r="B152" s="58" t="s">
        <v>16</v>
      </c>
      <c r="C152" s="59"/>
      <c r="D152" s="6">
        <f>D79</f>
        <v>1637.872715</v>
      </c>
      <c r="E152" s="22"/>
    </row>
    <row r="153" spans="1:5" x14ac:dyDescent="0.25">
      <c r="A153" s="5" t="s">
        <v>8</v>
      </c>
      <c r="B153" s="58" t="s">
        <v>41</v>
      </c>
      <c r="C153" s="59"/>
      <c r="D153" s="6">
        <f>D91</f>
        <v>128.63042515277778</v>
      </c>
      <c r="E153" s="22"/>
    </row>
    <row r="154" spans="1:5" x14ac:dyDescent="0.25">
      <c r="A154" s="5" t="s">
        <v>10</v>
      </c>
      <c r="B154" s="58" t="s">
        <v>47</v>
      </c>
      <c r="C154" s="41"/>
      <c r="D154" s="6">
        <f>D120</f>
        <v>25.626082196077938</v>
      </c>
      <c r="E154" s="22"/>
    </row>
    <row r="155" spans="1:5" x14ac:dyDescent="0.25">
      <c r="A155" s="5" t="s">
        <v>12</v>
      </c>
      <c r="B155" s="58" t="s">
        <v>61</v>
      </c>
      <c r="C155" s="41"/>
      <c r="D155" s="6">
        <f>D130</f>
        <v>0</v>
      </c>
      <c r="E155" s="22"/>
    </row>
    <row r="156" spans="1:5" ht="15.75" customHeight="1" x14ac:dyDescent="0.25">
      <c r="A156" s="142" t="s">
        <v>75</v>
      </c>
      <c r="B156" s="150"/>
      <c r="C156" s="143"/>
      <c r="D156" s="10">
        <f>SUM(D151:D155)</f>
        <v>3294.4392223488553</v>
      </c>
      <c r="E156" s="22"/>
    </row>
    <row r="157" spans="1:5" x14ac:dyDescent="0.25">
      <c r="A157" s="23" t="s">
        <v>29</v>
      </c>
      <c r="B157" s="58" t="s">
        <v>76</v>
      </c>
      <c r="C157" s="41"/>
      <c r="D157" s="6">
        <f>D145</f>
        <v>1142.9687097945009</v>
      </c>
      <c r="E157" s="22"/>
    </row>
    <row r="158" spans="1:5" ht="15.75" customHeight="1" x14ac:dyDescent="0.25">
      <c r="A158" s="142" t="s">
        <v>77</v>
      </c>
      <c r="B158" s="150"/>
      <c r="C158" s="143"/>
      <c r="D158" s="10">
        <f>D156+D157</f>
        <v>4437.4079321433564</v>
      </c>
      <c r="E158" s="22"/>
    </row>
    <row r="159" spans="1:5" ht="15.75" customHeight="1" x14ac:dyDescent="0.25">
      <c r="A159" s="142" t="s">
        <v>83</v>
      </c>
      <c r="B159" s="150"/>
      <c r="C159" s="143"/>
      <c r="D159" s="10" t="e">
        <f>D158*#REF!</f>
        <v>#REF!</v>
      </c>
      <c r="E159" s="22"/>
    </row>
    <row r="160" spans="1:5" ht="15.75" customHeight="1" x14ac:dyDescent="0.25">
      <c r="A160" s="142" t="s">
        <v>84</v>
      </c>
      <c r="B160" s="150"/>
      <c r="C160" s="143"/>
      <c r="D160" s="10" t="e">
        <f>D159*12</f>
        <v>#REF!</v>
      </c>
      <c r="E160" s="22"/>
    </row>
  </sheetData>
  <mergeCells count="54"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3" max="6" man="1"/>
    <brk id="122" max="6" man="1"/>
    <brk id="147" max="6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tabSelected="1" topLeftCell="A61" zoomScaleNormal="100" workbookViewId="0">
      <selection activeCell="D68" sqref="D68"/>
    </sheetView>
  </sheetViews>
  <sheetFormatPr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10" x14ac:dyDescent="0.25">
      <c r="A1" s="141" t="s">
        <v>0</v>
      </c>
      <c r="B1" s="141"/>
      <c r="C1" s="141"/>
      <c r="D1" s="141"/>
      <c r="E1" s="141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195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58" t="s">
        <v>109</v>
      </c>
      <c r="C5" s="147"/>
      <c r="D5" s="148"/>
      <c r="H5" s="15"/>
    </row>
    <row r="6" spans="1:10" x14ac:dyDescent="0.25">
      <c r="A6" s="5" t="s">
        <v>6</v>
      </c>
      <c r="B6" s="58" t="s">
        <v>110</v>
      </c>
      <c r="C6" s="148"/>
      <c r="D6" s="148"/>
      <c r="H6" s="15"/>
    </row>
    <row r="7" spans="1:10" ht="25.5" x14ac:dyDescent="0.25">
      <c r="A7" s="5" t="s">
        <v>8</v>
      </c>
      <c r="B7" s="58" t="s">
        <v>111</v>
      </c>
      <c r="C7" s="148"/>
      <c r="D7" s="148"/>
      <c r="H7" s="15"/>
    </row>
    <row r="8" spans="1:10" x14ac:dyDescent="0.25">
      <c r="A8" s="5" t="s">
        <v>10</v>
      </c>
      <c r="B8" s="58" t="s">
        <v>112</v>
      </c>
      <c r="C8" s="148"/>
      <c r="D8" s="148"/>
      <c r="H8" s="15"/>
    </row>
    <row r="9" spans="1:10" x14ac:dyDescent="0.25">
      <c r="A9" s="149"/>
      <c r="B9" s="149"/>
      <c r="C9" s="149"/>
      <c r="D9" s="149"/>
      <c r="E9" s="60"/>
    </row>
    <row r="10" spans="1:10" x14ac:dyDescent="0.25">
      <c r="A10" s="141" t="s">
        <v>78</v>
      </c>
      <c r="B10" s="141"/>
      <c r="C10" s="141"/>
      <c r="D10" s="141"/>
      <c r="E10" s="141"/>
    </row>
    <row r="11" spans="1:10" ht="25.5" customHeight="1" x14ac:dyDescent="0.25">
      <c r="A11" s="155" t="s">
        <v>79</v>
      </c>
      <c r="B11" s="155"/>
      <c r="C11" s="33" t="s">
        <v>80</v>
      </c>
      <c r="D11" s="87" t="s">
        <v>81</v>
      </c>
      <c r="E11" s="87" t="s">
        <v>189</v>
      </c>
    </row>
    <row r="12" spans="1:10" ht="15.75" customHeight="1" x14ac:dyDescent="0.25">
      <c r="A12" s="156" t="s">
        <v>104</v>
      </c>
      <c r="B12" s="156"/>
      <c r="C12" s="153" t="s">
        <v>82</v>
      </c>
      <c r="D12" s="153"/>
      <c r="E12" s="153"/>
    </row>
    <row r="13" spans="1:10" x14ac:dyDescent="0.25">
      <c r="A13" s="157"/>
      <c r="B13" s="157"/>
      <c r="C13" s="154"/>
      <c r="D13" s="154"/>
      <c r="E13" s="154"/>
    </row>
    <row r="14" spans="1:10" x14ac:dyDescent="0.25">
      <c r="A14" s="4"/>
      <c r="B14" s="4"/>
      <c r="C14" s="4"/>
      <c r="D14" s="4"/>
      <c r="E14" s="4"/>
    </row>
    <row r="15" spans="1:10" x14ac:dyDescent="0.25">
      <c r="A15" s="39">
        <v>1</v>
      </c>
      <c r="B15" s="38" t="s">
        <v>113</v>
      </c>
      <c r="C15" s="145" t="s">
        <v>104</v>
      </c>
      <c r="D15" s="145"/>
      <c r="E15" s="145"/>
      <c r="F15" s="37"/>
    </row>
    <row r="16" spans="1:10" x14ac:dyDescent="0.25">
      <c r="A16" s="39">
        <v>2</v>
      </c>
      <c r="B16" s="38" t="s">
        <v>114</v>
      </c>
      <c r="C16" s="145"/>
      <c r="D16" s="145"/>
      <c r="E16" s="145"/>
      <c r="F16" s="37"/>
    </row>
    <row r="17" spans="1:6" x14ac:dyDescent="0.25">
      <c r="A17" s="39">
        <v>3</v>
      </c>
      <c r="B17" s="38" t="s">
        <v>115</v>
      </c>
      <c r="C17" s="145"/>
      <c r="D17" s="145"/>
      <c r="E17" s="145"/>
      <c r="F17" s="37"/>
    </row>
    <row r="18" spans="1:6" x14ac:dyDescent="0.25">
      <c r="A18" s="39">
        <v>4</v>
      </c>
      <c r="B18" s="38" t="s">
        <v>116</v>
      </c>
      <c r="C18" s="145" t="s">
        <v>159</v>
      </c>
      <c r="D18" s="145"/>
      <c r="E18" s="145"/>
      <c r="F18" s="37"/>
    </row>
    <row r="19" spans="1:6" x14ac:dyDescent="0.25">
      <c r="A19" s="39">
        <v>5</v>
      </c>
      <c r="B19" s="38" t="s">
        <v>117</v>
      </c>
      <c r="C19" s="145"/>
      <c r="D19" s="145"/>
      <c r="E19" s="145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141" t="s">
        <v>1</v>
      </c>
      <c r="B22" s="141"/>
      <c r="C22" s="141"/>
      <c r="D22" s="141"/>
      <c r="E22" s="141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1359.65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C27*$G$2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52.63</v>
      </c>
      <c r="E30" s="22" t="s">
        <v>140</v>
      </c>
    </row>
    <row r="31" spans="1:6" x14ac:dyDescent="0.25">
      <c r="A31" s="5" t="s">
        <v>14</v>
      </c>
      <c r="B31" s="58" t="s">
        <v>193</v>
      </c>
      <c r="C31" s="13"/>
      <c r="D31" s="6">
        <f>1100*C31</f>
        <v>0</v>
      </c>
      <c r="E31" s="22" t="s">
        <v>140</v>
      </c>
    </row>
    <row r="32" spans="1:6" x14ac:dyDescent="0.25">
      <c r="A32" s="142" t="s">
        <v>15</v>
      </c>
      <c r="B32" s="143"/>
      <c r="C32" s="10"/>
      <c r="D32" s="10">
        <f>SUM(D25:D31)</f>
        <v>1412.2800000000002</v>
      </c>
      <c r="E32" s="10"/>
    </row>
    <row r="35" spans="1:5" x14ac:dyDescent="0.25">
      <c r="A35" s="141" t="s">
        <v>16</v>
      </c>
      <c r="B35" s="141"/>
      <c r="C35" s="141"/>
      <c r="D35" s="141"/>
      <c r="E35" s="141"/>
    </row>
    <row r="36" spans="1:5" x14ac:dyDescent="0.25">
      <c r="A36" s="2"/>
    </row>
    <row r="37" spans="1:5" x14ac:dyDescent="0.25">
      <c r="A37" s="141" t="s">
        <v>17</v>
      </c>
      <c r="B37" s="141"/>
      <c r="C37" s="141"/>
      <c r="D37" s="141"/>
      <c r="E37" s="141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117.69000000000001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117.69000000000001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39.230000000000004</v>
      </c>
      <c r="E42" s="66" t="s">
        <v>143</v>
      </c>
    </row>
    <row r="43" spans="1:5" x14ac:dyDescent="0.25">
      <c r="A43" s="142" t="s">
        <v>15</v>
      </c>
      <c r="B43" s="143"/>
      <c r="C43" s="10"/>
      <c r="D43" s="10">
        <f>SUM(D40:D42)</f>
        <v>274.61</v>
      </c>
      <c r="E43" s="22"/>
    </row>
    <row r="44" spans="1:5" x14ac:dyDescent="0.25">
      <c r="D44" s="62"/>
    </row>
    <row r="46" spans="1:5" x14ac:dyDescent="0.25">
      <c r="A46" s="141" t="s">
        <v>21</v>
      </c>
      <c r="B46" s="141"/>
      <c r="C46" s="141"/>
      <c r="D46" s="141"/>
      <c r="E46" s="141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337.3780000000001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v>2.5000000000000001E-2</v>
      </c>
      <c r="D50" s="6">
        <f t="shared" ref="D50:D56" si="0">($D$32+$D$43)*C50</f>
        <v>42.172250000000012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101.21340000000002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v>1.4999999999999999E-2</v>
      </c>
      <c r="D52" s="6">
        <f t="shared" si="0"/>
        <v>25.303350000000005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v>0.01</v>
      </c>
      <c r="D53" s="6">
        <f t="shared" si="0"/>
        <v>16.868900000000004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v>6.0000000000000001E-3</v>
      </c>
      <c r="D54" s="6">
        <f t="shared" si="0"/>
        <v>10.121340000000002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v>2E-3</v>
      </c>
      <c r="D55" s="6">
        <f t="shared" si="0"/>
        <v>3.3737800000000009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134.95120000000003</v>
      </c>
      <c r="E56" s="7" t="s">
        <v>149</v>
      </c>
    </row>
    <row r="57" spans="1:5" x14ac:dyDescent="0.25">
      <c r="A57" s="142" t="s">
        <v>34</v>
      </c>
      <c r="B57" s="143"/>
      <c r="C57" s="43">
        <f>SUM(C49:C56)</f>
        <v>0.39800000000000008</v>
      </c>
      <c r="D57" s="10">
        <f>SUM(D49:D56)</f>
        <v>671.38222000000019</v>
      </c>
      <c r="E57" s="22"/>
    </row>
    <row r="60" spans="1:5" x14ac:dyDescent="0.25">
      <c r="A60" s="141" t="s">
        <v>35</v>
      </c>
      <c r="B60" s="141"/>
      <c r="C60" s="141"/>
      <c r="D60" s="141"/>
      <c r="E60" s="141"/>
    </row>
    <row r="62" spans="1:5" x14ac:dyDescent="0.25">
      <c r="A62" s="32" t="s">
        <v>36</v>
      </c>
      <c r="B62" s="142" t="s">
        <v>37</v>
      </c>
      <c r="C62" s="143"/>
      <c r="D62" s="32" t="s">
        <v>3</v>
      </c>
      <c r="E62" s="32" t="s">
        <v>129</v>
      </c>
    </row>
    <row r="63" spans="1:5" ht="64.5" x14ac:dyDescent="0.25">
      <c r="A63" s="5" t="s">
        <v>4</v>
      </c>
      <c r="B63" s="151" t="s">
        <v>120</v>
      </c>
      <c r="C63" s="152"/>
      <c r="D63" s="6">
        <f>IF(VLOOKUP(B63,Beneficios!$A$1:$F$8,1,FALSE)='Aux. Jardim'!B63,VLOOKUP(B63,Beneficios!$A$1:$F$8,6,FALSE))-$D$25*Beneficios!$E$2</f>
        <v>131.62099999999998</v>
      </c>
      <c r="E63" s="45" t="s">
        <v>139</v>
      </c>
    </row>
    <row r="64" spans="1:5" x14ac:dyDescent="0.25">
      <c r="A64" s="5" t="s">
        <v>6</v>
      </c>
      <c r="B64" s="151" t="s">
        <v>38</v>
      </c>
      <c r="C64" s="152">
        <f>22*16-(22*16)*20%</f>
        <v>281.60000000000002</v>
      </c>
      <c r="D64" s="6">
        <f>IF(VLOOKUP(B64,Beneficios!$A$1:$F$8,1,FALSE)='Aux. Jardim'!B64,VLOOKUP(B64,Beneficios!$A$1:$F$8,6,FALSE))</f>
        <v>326.12800000000004</v>
      </c>
      <c r="E64" s="22" t="s">
        <v>220</v>
      </c>
    </row>
    <row r="65" spans="1:5" x14ac:dyDescent="0.25">
      <c r="A65" s="5" t="s">
        <v>8</v>
      </c>
      <c r="B65" s="151" t="s">
        <v>106</v>
      </c>
      <c r="C65" s="152">
        <f>120</f>
        <v>120</v>
      </c>
      <c r="D65" s="6">
        <f>IF(VLOOKUP(B65,Beneficios!$A$1:$F$8,1,FALSE)='Aux. Jardim'!B65,VLOOKUP(B65,Beneficios!$A$1:$F$8,6,FALSE))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151" t="s">
        <v>215</v>
      </c>
      <c r="C66" s="152"/>
      <c r="D66" s="6">
        <v>49</v>
      </c>
      <c r="E66" s="22" t="s">
        <v>140</v>
      </c>
    </row>
    <row r="67" spans="1:5" x14ac:dyDescent="0.25">
      <c r="A67" s="5" t="s">
        <v>12</v>
      </c>
      <c r="B67" s="151" t="s">
        <v>193</v>
      </c>
      <c r="C67" s="152"/>
      <c r="D67" s="6"/>
      <c r="E67" s="22" t="s">
        <v>140</v>
      </c>
    </row>
    <row r="68" spans="1:5" x14ac:dyDescent="0.25">
      <c r="A68" s="5" t="s">
        <v>29</v>
      </c>
      <c r="B68" s="151" t="s">
        <v>193</v>
      </c>
      <c r="C68" s="152"/>
      <c r="D68" s="6"/>
      <c r="E68" s="22" t="s">
        <v>140</v>
      </c>
    </row>
    <row r="69" spans="1:5" x14ac:dyDescent="0.25">
      <c r="A69" s="5" t="s">
        <v>14</v>
      </c>
      <c r="B69" s="151" t="s">
        <v>193</v>
      </c>
      <c r="C69" s="152"/>
      <c r="D69" s="6"/>
      <c r="E69" s="22" t="s">
        <v>140</v>
      </c>
    </row>
    <row r="70" spans="1:5" x14ac:dyDescent="0.25">
      <c r="A70" s="142" t="s">
        <v>15</v>
      </c>
      <c r="B70" s="150"/>
      <c r="C70" s="143"/>
      <c r="D70" s="10">
        <f>SUM(D63:D69)</f>
        <v>637.54899999999998</v>
      </c>
      <c r="E70" s="22"/>
    </row>
    <row r="73" spans="1:5" x14ac:dyDescent="0.25">
      <c r="A73" s="141" t="s">
        <v>39</v>
      </c>
      <c r="B73" s="141"/>
      <c r="C73" s="141"/>
      <c r="D73" s="141"/>
      <c r="E73" s="141"/>
    </row>
    <row r="75" spans="1:5" x14ac:dyDescent="0.25">
      <c r="A75" s="32">
        <v>2</v>
      </c>
      <c r="B75" s="56" t="s">
        <v>40</v>
      </c>
      <c r="C75" s="57"/>
      <c r="D75" s="32" t="s">
        <v>3</v>
      </c>
      <c r="E75" s="32" t="s">
        <v>90</v>
      </c>
    </row>
    <row r="76" spans="1:5" x14ac:dyDescent="0.25">
      <c r="A76" s="5" t="s">
        <v>18</v>
      </c>
      <c r="B76" s="58" t="s">
        <v>19</v>
      </c>
      <c r="C76" s="59"/>
      <c r="D76" s="6">
        <f>D43</f>
        <v>274.61</v>
      </c>
      <c r="E76" s="22"/>
    </row>
    <row r="77" spans="1:5" x14ac:dyDescent="0.25">
      <c r="A77" s="5" t="s">
        <v>22</v>
      </c>
      <c r="B77" s="58" t="s">
        <v>23</v>
      </c>
      <c r="C77" s="59"/>
      <c r="D77" s="6">
        <f>D57</f>
        <v>671.38222000000019</v>
      </c>
      <c r="E77" s="22"/>
    </row>
    <row r="78" spans="1:5" x14ac:dyDescent="0.25">
      <c r="A78" s="5" t="s">
        <v>36</v>
      </c>
      <c r="B78" s="58" t="s">
        <v>37</v>
      </c>
      <c r="C78" s="59"/>
      <c r="D78" s="6">
        <f>D70</f>
        <v>637.54899999999998</v>
      </c>
      <c r="E78" s="22"/>
    </row>
    <row r="79" spans="1:5" x14ac:dyDescent="0.25">
      <c r="A79" s="142" t="s">
        <v>15</v>
      </c>
      <c r="B79" s="150"/>
      <c r="C79" s="143"/>
      <c r="D79" s="10">
        <f>SUM(D76:D78)</f>
        <v>1583.5412200000001</v>
      </c>
      <c r="E79" s="22"/>
    </row>
    <row r="80" spans="1:5" x14ac:dyDescent="0.25">
      <c r="A80" s="3"/>
    </row>
    <row r="82" spans="1:5" x14ac:dyDescent="0.25">
      <c r="A82" s="141" t="s">
        <v>41</v>
      </c>
      <c r="B82" s="141"/>
      <c r="C82" s="141"/>
      <c r="D82" s="141"/>
      <c r="E82" s="141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7.0287083333333342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0.56229666666666678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67.475600000000014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32.800638888888898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13.054654277777784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120.92189816666669</v>
      </c>
      <c r="E91" s="45"/>
    </row>
    <row r="94" spans="1:5" x14ac:dyDescent="0.25">
      <c r="A94" s="141" t="s">
        <v>47</v>
      </c>
      <c r="B94" s="141"/>
      <c r="C94" s="141"/>
      <c r="D94" s="141"/>
      <c r="E94" s="141"/>
    </row>
    <row r="96" spans="1:5" x14ac:dyDescent="0.25">
      <c r="A96" s="141" t="s">
        <v>48</v>
      </c>
      <c r="B96" s="141"/>
      <c r="C96" s="141"/>
      <c r="D96" s="141"/>
      <c r="E96" s="141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85">
        <f>IF($C$41&gt;0,0,1/12)</f>
        <v>0</v>
      </c>
      <c r="D99" s="6">
        <f t="shared" ref="D99:D104" si="2">($D$32+$D$79+$D$91)*C99</f>
        <v>0</v>
      </c>
      <c r="E99" s="66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12.940544274232547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0.6129594799061111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1.0887317777046623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2.8598237494499519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6.9318596690161094</v>
      </c>
      <c r="E104" s="45"/>
    </row>
    <row r="105" spans="1:5" x14ac:dyDescent="0.25">
      <c r="A105" s="142" t="s">
        <v>34</v>
      </c>
      <c r="B105" s="150"/>
      <c r="C105" s="143"/>
      <c r="D105" s="10">
        <f>SUM(D99:D104)</f>
        <v>24.433918950309383</v>
      </c>
      <c r="E105" s="22"/>
    </row>
    <row r="108" spans="1:5" x14ac:dyDescent="0.25">
      <c r="A108" s="160" t="s">
        <v>55</v>
      </c>
      <c r="B108" s="160"/>
      <c r="C108" s="160"/>
      <c r="D108" s="160"/>
      <c r="E108" s="160"/>
    </row>
    <row r="109" spans="1:5" x14ac:dyDescent="0.25">
      <c r="A109" s="2"/>
    </row>
    <row r="110" spans="1:5" x14ac:dyDescent="0.25">
      <c r="A110" s="32" t="s">
        <v>56</v>
      </c>
      <c r="B110" s="142" t="s">
        <v>57</v>
      </c>
      <c r="C110" s="143"/>
      <c r="D110" s="32" t="s">
        <v>3</v>
      </c>
      <c r="E110" s="32" t="s">
        <v>129</v>
      </c>
    </row>
    <row r="111" spans="1:5" x14ac:dyDescent="0.25">
      <c r="A111" s="5" t="s">
        <v>4</v>
      </c>
      <c r="B111" s="151" t="s">
        <v>58</v>
      </c>
      <c r="C111" s="152"/>
      <c r="D111" s="6"/>
      <c r="E111" s="22"/>
    </row>
    <row r="112" spans="1:5" x14ac:dyDescent="0.25">
      <c r="A112" s="142" t="s">
        <v>15</v>
      </c>
      <c r="B112" s="150"/>
      <c r="C112" s="143"/>
      <c r="D112" s="6">
        <f>D111</f>
        <v>0</v>
      </c>
      <c r="E112" s="22"/>
    </row>
    <row r="115" spans="1:5" x14ac:dyDescent="0.25">
      <c r="A115" s="141" t="s">
        <v>59</v>
      </c>
      <c r="B115" s="141"/>
      <c r="C115" s="141"/>
      <c r="D115" s="141"/>
      <c r="E115" s="141"/>
    </row>
    <row r="116" spans="1:5" x14ac:dyDescent="0.25">
      <c r="A116" s="2"/>
    </row>
    <row r="117" spans="1:5" x14ac:dyDescent="0.25">
      <c r="A117" s="32">
        <v>4</v>
      </c>
      <c r="B117" s="56" t="s">
        <v>60</v>
      </c>
      <c r="C117" s="57"/>
      <c r="D117" s="32" t="s">
        <v>3</v>
      </c>
      <c r="E117" s="32" t="s">
        <v>90</v>
      </c>
    </row>
    <row r="118" spans="1:5" x14ac:dyDescent="0.25">
      <c r="A118" s="5" t="s">
        <v>49</v>
      </c>
      <c r="B118" s="58" t="s">
        <v>50</v>
      </c>
      <c r="C118" s="59"/>
      <c r="D118" s="6">
        <f>D105</f>
        <v>24.433918950309383</v>
      </c>
      <c r="E118" s="22"/>
    </row>
    <row r="119" spans="1:5" x14ac:dyDescent="0.25">
      <c r="A119" s="5" t="s">
        <v>56</v>
      </c>
      <c r="B119" s="58" t="s">
        <v>57</v>
      </c>
      <c r="C119" s="59"/>
      <c r="D119" s="6">
        <f>D112</f>
        <v>0</v>
      </c>
      <c r="E119" s="22"/>
    </row>
    <row r="120" spans="1:5" x14ac:dyDescent="0.25">
      <c r="A120" s="142" t="s">
        <v>15</v>
      </c>
      <c r="B120" s="150"/>
      <c r="C120" s="143"/>
      <c r="D120" s="10">
        <f>SUM(D118:D119)</f>
        <v>24.433918950309383</v>
      </c>
      <c r="E120" s="22"/>
    </row>
    <row r="123" spans="1:5" x14ac:dyDescent="0.25">
      <c r="A123" s="141" t="s">
        <v>61</v>
      </c>
      <c r="B123" s="141"/>
      <c r="C123" s="141"/>
      <c r="D123" s="141"/>
      <c r="E123" s="141"/>
    </row>
    <row r="125" spans="1:5" x14ac:dyDescent="0.25">
      <c r="A125" s="32">
        <v>5</v>
      </c>
      <c r="B125" s="56" t="s">
        <v>62</v>
      </c>
      <c r="C125" s="57"/>
      <c r="D125" s="32" t="s">
        <v>3</v>
      </c>
      <c r="E125" s="32" t="s">
        <v>90</v>
      </c>
    </row>
    <row r="126" spans="1:5" x14ac:dyDescent="0.25">
      <c r="A126" s="5" t="s">
        <v>4</v>
      </c>
      <c r="B126" s="58" t="s">
        <v>63</v>
      </c>
      <c r="C126" s="59"/>
      <c r="D126" s="6">
        <f>SUMIFS(Uniformes!G:G,Uniformes!H:H,'Aux. Jardim'!$C$18)</f>
        <v>0</v>
      </c>
      <c r="E126" s="45" t="s">
        <v>190</v>
      </c>
    </row>
    <row r="127" spans="1:5" x14ac:dyDescent="0.25">
      <c r="A127" s="5" t="s">
        <v>6</v>
      </c>
      <c r="B127" s="58" t="s">
        <v>64</v>
      </c>
      <c r="C127" s="59"/>
      <c r="D127" s="6">
        <f>SUMIFS(Materiais!H:H,Materiais!I:I,'Aux. Jardim'!C18)</f>
        <v>0</v>
      </c>
      <c r="E127" s="45" t="s">
        <v>190</v>
      </c>
    </row>
    <row r="128" spans="1:5" x14ac:dyDescent="0.25">
      <c r="A128" s="5" t="s">
        <v>8</v>
      </c>
      <c r="B128" s="58" t="s">
        <v>65</v>
      </c>
      <c r="C128" s="59"/>
      <c r="D128" s="6">
        <f>IFERROR(SUMIFS(Equipamentos!J:J,Equipamentos!K:K,'Aux. Jardim'!$C$18)/SUM(Resumo!H9:H10),0)</f>
        <v>0</v>
      </c>
      <c r="E128" s="45" t="s">
        <v>194</v>
      </c>
    </row>
    <row r="129" spans="1:5" x14ac:dyDescent="0.25">
      <c r="A129" s="5" t="s">
        <v>10</v>
      </c>
      <c r="B129" s="58" t="s">
        <v>155</v>
      </c>
      <c r="C129" s="59"/>
      <c r="D129" s="6">
        <f>SUMIFS(EPIs!G:G,EPIs!H:H,'Aux. Jardim'!$C$18)</f>
        <v>0</v>
      </c>
      <c r="E129" s="22"/>
    </row>
    <row r="130" spans="1:5" x14ac:dyDescent="0.25">
      <c r="A130" s="142" t="s">
        <v>34</v>
      </c>
      <c r="B130" s="150"/>
      <c r="C130" s="143"/>
      <c r="D130" s="10">
        <f>SUM(D126:D129)</f>
        <v>0</v>
      </c>
      <c r="E130" s="22"/>
    </row>
    <row r="133" spans="1:5" x14ac:dyDescent="0.25">
      <c r="A133" s="141" t="s">
        <v>66</v>
      </c>
      <c r="B133" s="141"/>
      <c r="C133" s="141"/>
      <c r="D133" s="141"/>
      <c r="E133" s="141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2">
        <v>0.05</v>
      </c>
      <c r="D136" s="6">
        <f>(D32+D79+D91+D120+D130)*C136</f>
        <v>157.05885185584884</v>
      </c>
      <c r="E136" s="45"/>
    </row>
    <row r="137" spans="1:5" x14ac:dyDescent="0.25">
      <c r="A137" s="5" t="s">
        <v>6</v>
      </c>
      <c r="B137" s="7" t="s">
        <v>69</v>
      </c>
      <c r="C137" s="12">
        <v>0.1</v>
      </c>
      <c r="D137" s="6">
        <f>(D32+D79+D91+D120+D130+D136)*C137</f>
        <v>329.82358889728255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0.1225</v>
      </c>
      <c r="D138" s="6">
        <f>SUM(D139:D144)</f>
        <v>506.48123765138257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v>1.6500000000000001E-2</v>
      </c>
      <c r="D140" s="6">
        <f>(($D$32+$D$79+$D$91+$D$120+$D$130+$D$136+$D$137)/(1-$C$138))*C140</f>
        <v>68.219921806104594</v>
      </c>
      <c r="E140" s="45"/>
    </row>
    <row r="141" spans="1:5" x14ac:dyDescent="0.25">
      <c r="A141" s="5"/>
      <c r="B141" s="19" t="s">
        <v>88</v>
      </c>
      <c r="C141" s="13">
        <v>7.5999999999999998E-2</v>
      </c>
      <c r="D141" s="6">
        <f>(($D$32+$D$79+$D$91+$D$120+$D$130+$D$136+$D$137)/(1-$C$138))*C141</f>
        <v>314.22509437963328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v>0.03</v>
      </c>
      <c r="D144" s="6">
        <f>(($D$32+$D$79+$D$91+$D$120+$D$130+$D$136+$D$137)/(1-$C$138))*C144</f>
        <v>124.03622146564472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993.36367840451396</v>
      </c>
      <c r="E145" s="22"/>
    </row>
    <row r="148" spans="1:5" x14ac:dyDescent="0.25">
      <c r="A148" s="141" t="s">
        <v>73</v>
      </c>
      <c r="B148" s="141"/>
      <c r="C148" s="141"/>
      <c r="D148" s="141"/>
      <c r="E148" s="141"/>
    </row>
    <row r="150" spans="1:5" x14ac:dyDescent="0.25">
      <c r="A150" s="32"/>
      <c r="B150" s="56" t="s">
        <v>74</v>
      </c>
      <c r="C150" s="57"/>
      <c r="D150" s="32" t="s">
        <v>3</v>
      </c>
      <c r="E150" s="32" t="s">
        <v>90</v>
      </c>
    </row>
    <row r="151" spans="1:5" x14ac:dyDescent="0.25">
      <c r="A151" s="5" t="s">
        <v>4</v>
      </c>
      <c r="B151" s="58" t="s">
        <v>1</v>
      </c>
      <c r="C151" s="59"/>
      <c r="D151" s="6">
        <f>D32</f>
        <v>1412.2800000000002</v>
      </c>
      <c r="E151" s="22"/>
    </row>
    <row r="152" spans="1:5" x14ac:dyDescent="0.25">
      <c r="A152" s="5" t="s">
        <v>6</v>
      </c>
      <c r="B152" s="58" t="s">
        <v>16</v>
      </c>
      <c r="C152" s="59"/>
      <c r="D152" s="6">
        <f>D79</f>
        <v>1583.5412200000001</v>
      </c>
      <c r="E152" s="22"/>
    </row>
    <row r="153" spans="1:5" x14ac:dyDescent="0.25">
      <c r="A153" s="5" t="s">
        <v>8</v>
      </c>
      <c r="B153" s="58" t="s">
        <v>41</v>
      </c>
      <c r="C153" s="59"/>
      <c r="D153" s="6">
        <f>D91</f>
        <v>120.92189816666669</v>
      </c>
      <c r="E153" s="22"/>
    </row>
    <row r="154" spans="1:5" x14ac:dyDescent="0.25">
      <c r="A154" s="5" t="s">
        <v>10</v>
      </c>
      <c r="B154" s="58" t="s">
        <v>47</v>
      </c>
      <c r="C154" s="41"/>
      <c r="D154" s="6">
        <f>D120</f>
        <v>24.433918950309383</v>
      </c>
      <c r="E154" s="22"/>
    </row>
    <row r="155" spans="1:5" x14ac:dyDescent="0.25">
      <c r="A155" s="5" t="s">
        <v>12</v>
      </c>
      <c r="B155" s="58" t="s">
        <v>61</v>
      </c>
      <c r="C155" s="41"/>
      <c r="D155" s="6">
        <f>D130</f>
        <v>0</v>
      </c>
      <c r="E155" s="22"/>
    </row>
    <row r="156" spans="1:5" ht="15.75" customHeight="1" x14ac:dyDescent="0.25">
      <c r="A156" s="142" t="s">
        <v>75</v>
      </c>
      <c r="B156" s="150"/>
      <c r="C156" s="143"/>
      <c r="D156" s="10">
        <f>SUM(D151:D155)</f>
        <v>3141.1770371169764</v>
      </c>
      <c r="E156" s="22"/>
    </row>
    <row r="157" spans="1:5" x14ac:dyDescent="0.25">
      <c r="A157" s="23" t="s">
        <v>29</v>
      </c>
      <c r="B157" s="58" t="s">
        <v>76</v>
      </c>
      <c r="C157" s="41"/>
      <c r="D157" s="6">
        <f>D145</f>
        <v>993.36367840451396</v>
      </c>
      <c r="E157" s="22"/>
    </row>
    <row r="158" spans="1:5" ht="15.75" customHeight="1" x14ac:dyDescent="0.25">
      <c r="A158" s="142" t="s">
        <v>77</v>
      </c>
      <c r="B158" s="150"/>
      <c r="C158" s="143"/>
      <c r="D158" s="10">
        <f>D156+D157</f>
        <v>4134.5407155214907</v>
      </c>
      <c r="E158" s="22"/>
    </row>
    <row r="159" spans="1:5" ht="15.75" customHeight="1" x14ac:dyDescent="0.25">
      <c r="A159" s="142" t="s">
        <v>83</v>
      </c>
      <c r="B159" s="150"/>
      <c r="C159" s="143"/>
      <c r="D159" s="10">
        <f>D158*$E$12</f>
        <v>0</v>
      </c>
      <c r="E159" s="22"/>
    </row>
    <row r="160" spans="1:5" ht="15.75" customHeight="1" x14ac:dyDescent="0.25">
      <c r="A160" s="142" t="s">
        <v>84</v>
      </c>
      <c r="B160" s="150"/>
      <c r="C160" s="143"/>
      <c r="D160" s="10">
        <f>D159*12</f>
        <v>0</v>
      </c>
      <c r="E160" s="22"/>
    </row>
  </sheetData>
  <mergeCells count="54"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1" max="6" man="1"/>
    <brk id="120" max="6" man="1"/>
    <brk id="147" max="6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110" zoomScaleNormal="110" workbookViewId="0">
      <selection activeCell="I22" sqref="I22"/>
    </sheetView>
  </sheetViews>
  <sheetFormatPr defaultRowHeight="12.75" x14ac:dyDescent="0.2"/>
  <cols>
    <col min="1" max="1" width="9.140625" style="14"/>
    <col min="2" max="2" width="21" style="14" customWidth="1"/>
    <col min="3" max="3" width="3.140625" style="14" bestFit="1" customWidth="1"/>
    <col min="4" max="4" width="11.28515625" style="14" bestFit="1" customWidth="1"/>
    <col min="5" max="5" width="19.7109375" style="14" customWidth="1"/>
    <col min="6" max="6" width="3.140625" style="14" bestFit="1" customWidth="1"/>
    <col min="7" max="7" width="12.28515625" style="14" bestFit="1" customWidth="1"/>
    <col min="8" max="8" width="9.140625" style="14"/>
    <col min="9" max="9" width="19.42578125" style="14" bestFit="1" customWidth="1"/>
    <col min="10" max="16384" width="9.140625" style="14"/>
  </cols>
  <sheetData>
    <row r="1" spans="1:9" x14ac:dyDescent="0.2">
      <c r="A1" s="141" t="s">
        <v>160</v>
      </c>
      <c r="B1" s="141"/>
      <c r="C1" s="141"/>
      <c r="D1" s="141"/>
      <c r="E1" s="141"/>
      <c r="F1" s="141"/>
      <c r="G1" s="141"/>
      <c r="H1" s="141"/>
      <c r="I1" s="141"/>
    </row>
    <row r="2" spans="1:9" x14ac:dyDescent="0.2">
      <c r="A2" s="162" t="s">
        <v>161</v>
      </c>
      <c r="B2" s="162"/>
      <c r="C2" s="162" t="s">
        <v>162</v>
      </c>
      <c r="D2" s="162"/>
      <c r="E2" s="162" t="s">
        <v>163</v>
      </c>
      <c r="F2" s="162" t="s">
        <v>164</v>
      </c>
      <c r="G2" s="162"/>
      <c r="H2" s="162" t="s">
        <v>165</v>
      </c>
      <c r="I2" s="162" t="s">
        <v>166</v>
      </c>
    </row>
    <row r="3" spans="1:9" ht="15.75" customHeight="1" x14ac:dyDescent="0.2">
      <c r="A3" s="162"/>
      <c r="B3" s="162"/>
      <c r="C3" s="162"/>
      <c r="D3" s="162"/>
      <c r="E3" s="162"/>
      <c r="F3" s="162"/>
      <c r="G3" s="162"/>
      <c r="H3" s="162"/>
      <c r="I3" s="162"/>
    </row>
    <row r="4" spans="1:9" ht="15.75" customHeight="1" x14ac:dyDescent="0.2">
      <c r="A4" s="163" t="s">
        <v>167</v>
      </c>
      <c r="B4" s="163"/>
      <c r="C4" s="164" t="s">
        <v>168</v>
      </c>
      <c r="D4" s="164"/>
      <c r="E4" s="74" t="s">
        <v>169</v>
      </c>
      <c r="F4" s="164" t="s">
        <v>170</v>
      </c>
      <c r="G4" s="164"/>
      <c r="H4" s="74" t="s">
        <v>171</v>
      </c>
      <c r="I4" s="74" t="s">
        <v>172</v>
      </c>
    </row>
    <row r="5" spans="1:9" x14ac:dyDescent="0.2">
      <c r="A5" s="75" t="s">
        <v>173</v>
      </c>
      <c r="B5" s="75" t="s">
        <v>153</v>
      </c>
      <c r="C5" s="75" t="s">
        <v>174</v>
      </c>
      <c r="D5" s="80">
        <f>IFERROR('Servente de Limpeza'!$D$158,0)</f>
        <v>4101.7577690478356</v>
      </c>
      <c r="E5" s="81">
        <f>'Servente de Limpeza'!$E$12</f>
        <v>2</v>
      </c>
      <c r="F5" s="75" t="s">
        <v>174</v>
      </c>
      <c r="G5" s="76">
        <f>D5*E5</f>
        <v>8203.5155380956712</v>
      </c>
      <c r="H5" s="75">
        <f>'Servente de Limpeza'!$D$12</f>
        <v>1</v>
      </c>
      <c r="I5" s="77">
        <f>H5*G5</f>
        <v>8203.5155380956712</v>
      </c>
    </row>
    <row r="6" spans="1:9" ht="25.5" x14ac:dyDescent="0.2">
      <c r="A6" s="96" t="s">
        <v>175</v>
      </c>
      <c r="B6" s="96" t="s">
        <v>214</v>
      </c>
      <c r="C6" s="96" t="s">
        <v>174</v>
      </c>
      <c r="D6" s="80">
        <f>IFERROR('Servente de Limpeza - Banheiro'!$D$158,0)</f>
        <v>5257.0493152213949</v>
      </c>
      <c r="E6" s="81">
        <f>'Servente de Limpeza - Banheiro'!$E$12</f>
        <v>1</v>
      </c>
      <c r="F6" s="96" t="s">
        <v>174</v>
      </c>
      <c r="G6" s="76">
        <f>D6*E6</f>
        <v>5257.0493152213949</v>
      </c>
      <c r="H6" s="96">
        <f>'Servente de Limpeza - Banheiro'!$D$12</f>
        <v>1</v>
      </c>
      <c r="I6" s="77">
        <f>H6*G6</f>
        <v>5257.0493152213949</v>
      </c>
    </row>
    <row r="7" spans="1:9" x14ac:dyDescent="0.2">
      <c r="A7" s="96" t="s">
        <v>183</v>
      </c>
      <c r="B7" s="75" t="s">
        <v>185</v>
      </c>
      <c r="C7" s="75" t="s">
        <v>174</v>
      </c>
      <c r="D7" s="80">
        <f>Líder!$D$158</f>
        <v>976.21496078458722</v>
      </c>
      <c r="E7" s="81">
        <f>Líder!$E$12</f>
        <v>0</v>
      </c>
      <c r="F7" s="75" t="s">
        <v>174</v>
      </c>
      <c r="G7" s="76">
        <f>D7*E7</f>
        <v>0</v>
      </c>
      <c r="H7" s="75">
        <f>Líder!$D$12</f>
        <v>0</v>
      </c>
      <c r="I7" s="77">
        <f>H7*G7</f>
        <v>0</v>
      </c>
    </row>
    <row r="8" spans="1:9" x14ac:dyDescent="0.2">
      <c r="A8" s="96" t="s">
        <v>184</v>
      </c>
      <c r="B8" s="75" t="s">
        <v>157</v>
      </c>
      <c r="C8" s="75" t="s">
        <v>174</v>
      </c>
      <c r="D8" s="80">
        <f>Copeira!$D$157</f>
        <v>4724.5594951357498</v>
      </c>
      <c r="E8" s="81">
        <f>Copeira!$E$12</f>
        <v>0</v>
      </c>
      <c r="F8" s="75" t="s">
        <v>174</v>
      </c>
      <c r="G8" s="76">
        <f t="shared" ref="G8:G10" si="0">D8*E8</f>
        <v>0</v>
      </c>
      <c r="H8" s="75">
        <f>Copeira!$D$12</f>
        <v>0</v>
      </c>
      <c r="I8" s="77">
        <f t="shared" ref="I8:I10" si="1">H8*G8</f>
        <v>0</v>
      </c>
    </row>
    <row r="9" spans="1:9" x14ac:dyDescent="0.2">
      <c r="A9" s="96" t="s">
        <v>186</v>
      </c>
      <c r="B9" s="75" t="s">
        <v>158</v>
      </c>
      <c r="C9" s="75" t="s">
        <v>174</v>
      </c>
      <c r="D9" s="80">
        <f>IFERROR(Jardineiro!$D$158,0)</f>
        <v>4437.4079321433564</v>
      </c>
      <c r="E9" s="81">
        <f>Jardineiro!$E$12</f>
        <v>0</v>
      </c>
      <c r="F9" s="75" t="s">
        <v>174</v>
      </c>
      <c r="G9" s="76">
        <f t="shared" si="0"/>
        <v>0</v>
      </c>
      <c r="H9" s="75">
        <f>Jardineiro!$D$12</f>
        <v>0</v>
      </c>
      <c r="I9" s="77">
        <f t="shared" si="1"/>
        <v>0</v>
      </c>
    </row>
    <row r="10" spans="1:9" x14ac:dyDescent="0.2">
      <c r="A10" s="75" t="s">
        <v>216</v>
      </c>
      <c r="B10" s="75" t="s">
        <v>159</v>
      </c>
      <c r="C10" s="75" t="s">
        <v>174</v>
      </c>
      <c r="D10" s="80">
        <f>'Aux. Jardim'!$D$158</f>
        <v>4134.5407155214907</v>
      </c>
      <c r="E10" s="81">
        <f>'Aux. Jardim'!$E$12</f>
        <v>0</v>
      </c>
      <c r="F10" s="75" t="s">
        <v>174</v>
      </c>
      <c r="G10" s="76">
        <f t="shared" si="0"/>
        <v>0</v>
      </c>
      <c r="H10" s="75">
        <f>'Aux. Jardim'!$D$12</f>
        <v>0</v>
      </c>
      <c r="I10" s="77">
        <f t="shared" si="1"/>
        <v>0</v>
      </c>
    </row>
    <row r="11" spans="1:9" x14ac:dyDescent="0.2">
      <c r="A11" s="165" t="s">
        <v>176</v>
      </c>
      <c r="B11" s="165"/>
      <c r="C11" s="165"/>
      <c r="D11" s="165"/>
      <c r="E11" s="165"/>
      <c r="F11" s="165"/>
      <c r="G11" s="165"/>
      <c r="H11" s="165"/>
      <c r="I11" s="82">
        <f>SUM(I5:I10)</f>
        <v>13460.564853317066</v>
      </c>
    </row>
    <row r="12" spans="1:9" ht="29.25" customHeight="1" x14ac:dyDescent="0.2"/>
    <row r="13" spans="1:9" x14ac:dyDescent="0.2">
      <c r="A13" s="141" t="s">
        <v>177</v>
      </c>
      <c r="B13" s="141"/>
      <c r="C13" s="141"/>
      <c r="D13" s="141"/>
      <c r="E13" s="141"/>
      <c r="F13" s="141"/>
      <c r="G13" s="141"/>
      <c r="H13" s="141"/>
      <c r="I13" s="141"/>
    </row>
    <row r="14" spans="1:9" x14ac:dyDescent="0.2">
      <c r="A14" s="161" t="s">
        <v>178</v>
      </c>
      <c r="B14" s="161"/>
      <c r="C14" s="161"/>
      <c r="D14" s="161"/>
      <c r="E14" s="161"/>
      <c r="F14" s="161"/>
      <c r="G14" s="161"/>
      <c r="H14" s="161"/>
      <c r="I14" s="161"/>
    </row>
    <row r="15" spans="1:9" x14ac:dyDescent="0.2">
      <c r="A15" s="161" t="s">
        <v>92</v>
      </c>
      <c r="B15" s="161"/>
      <c r="C15" s="161"/>
      <c r="D15" s="161"/>
      <c r="E15" s="161"/>
      <c r="F15" s="161"/>
      <c r="G15" s="161"/>
      <c r="H15" s="161"/>
      <c r="I15" s="79" t="s">
        <v>3</v>
      </c>
    </row>
    <row r="16" spans="1:9" x14ac:dyDescent="0.2">
      <c r="A16" s="22"/>
      <c r="B16" s="166" t="s">
        <v>187</v>
      </c>
      <c r="C16" s="166"/>
      <c r="D16" s="166"/>
      <c r="E16" s="166"/>
      <c r="F16" s="166"/>
      <c r="G16" s="166"/>
      <c r="H16" s="166"/>
      <c r="I16" s="78"/>
    </row>
    <row r="17" spans="1:9" x14ac:dyDescent="0.2">
      <c r="A17" s="22" t="s">
        <v>4</v>
      </c>
      <c r="B17" s="167" t="s">
        <v>179</v>
      </c>
      <c r="C17" s="167" t="s">
        <v>180</v>
      </c>
      <c r="D17" s="167" t="s">
        <v>180</v>
      </c>
      <c r="E17" s="167" t="s">
        <v>180</v>
      </c>
      <c r="F17" s="167" t="s">
        <v>180</v>
      </c>
      <c r="G17" s="167" t="s">
        <v>180</v>
      </c>
      <c r="H17" s="167" t="s">
        <v>180</v>
      </c>
      <c r="I17" s="83">
        <f>SUM(I5:I8)</f>
        <v>13460.564853317066</v>
      </c>
    </row>
    <row r="18" spans="1:9" x14ac:dyDescent="0.2">
      <c r="A18" s="22" t="s">
        <v>6</v>
      </c>
      <c r="B18" s="167" t="s">
        <v>181</v>
      </c>
      <c r="C18" s="167" t="s">
        <v>182</v>
      </c>
      <c r="D18" s="167" t="s">
        <v>182</v>
      </c>
      <c r="E18" s="167" t="s">
        <v>182</v>
      </c>
      <c r="F18" s="167" t="s">
        <v>182</v>
      </c>
      <c r="G18" s="167" t="s">
        <v>182</v>
      </c>
      <c r="H18" s="167" t="s">
        <v>182</v>
      </c>
      <c r="I18" s="84">
        <f>I17*12</f>
        <v>161526.77823980479</v>
      </c>
    </row>
    <row r="19" spans="1:9" x14ac:dyDescent="0.2">
      <c r="A19" s="22"/>
      <c r="B19" s="166" t="s">
        <v>188</v>
      </c>
      <c r="C19" s="166"/>
      <c r="D19" s="166"/>
      <c r="E19" s="166"/>
      <c r="F19" s="166"/>
      <c r="G19" s="166"/>
      <c r="H19" s="166"/>
      <c r="I19" s="78"/>
    </row>
    <row r="20" spans="1:9" x14ac:dyDescent="0.2">
      <c r="A20" s="22" t="s">
        <v>4</v>
      </c>
      <c r="B20" s="167" t="s">
        <v>179</v>
      </c>
      <c r="C20" s="167" t="s">
        <v>180</v>
      </c>
      <c r="D20" s="167" t="s">
        <v>180</v>
      </c>
      <c r="E20" s="167" t="s">
        <v>180</v>
      </c>
      <c r="F20" s="167" t="s">
        <v>180</v>
      </c>
      <c r="G20" s="167" t="s">
        <v>180</v>
      </c>
      <c r="H20" s="167" t="s">
        <v>180</v>
      </c>
      <c r="I20" s="83">
        <f>SUM(I9:I10)</f>
        <v>0</v>
      </c>
    </row>
    <row r="21" spans="1:9" x14ac:dyDescent="0.2">
      <c r="A21" s="22" t="s">
        <v>6</v>
      </c>
      <c r="B21" s="167" t="s">
        <v>181</v>
      </c>
      <c r="C21" s="167" t="s">
        <v>182</v>
      </c>
      <c r="D21" s="167" t="s">
        <v>182</v>
      </c>
      <c r="E21" s="167" t="s">
        <v>182</v>
      </c>
      <c r="F21" s="167" t="s">
        <v>182</v>
      </c>
      <c r="G21" s="167" t="s">
        <v>182</v>
      </c>
      <c r="H21" s="167" t="s">
        <v>182</v>
      </c>
      <c r="I21" s="84">
        <f>I20*12</f>
        <v>0</v>
      </c>
    </row>
  </sheetData>
  <mergeCells count="20">
    <mergeCell ref="B19:H19"/>
    <mergeCell ref="B20:H20"/>
    <mergeCell ref="B21:H21"/>
    <mergeCell ref="A15:H15"/>
    <mergeCell ref="B16:H16"/>
    <mergeCell ref="B17:H17"/>
    <mergeCell ref="B18:H18"/>
    <mergeCell ref="A14:I14"/>
    <mergeCell ref="A1:I1"/>
    <mergeCell ref="A2:B3"/>
    <mergeCell ref="C2:D3"/>
    <mergeCell ref="E2:E3"/>
    <mergeCell ref="F2:G3"/>
    <mergeCell ref="H2:H3"/>
    <mergeCell ref="I2:I3"/>
    <mergeCell ref="A4:B4"/>
    <mergeCell ref="C4:D4"/>
    <mergeCell ref="F4:G4"/>
    <mergeCell ref="A11:H11"/>
    <mergeCell ref="A13:I1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"/>
  <sheetViews>
    <sheetView workbookViewId="0">
      <selection activeCell="B6" sqref="B6"/>
    </sheetView>
  </sheetViews>
  <sheetFormatPr defaultRowHeight="15" x14ac:dyDescent="0.25"/>
  <cols>
    <col min="1" max="1" width="28.140625" bestFit="1" customWidth="1"/>
    <col min="2" max="2" width="12.140625" bestFit="1" customWidth="1"/>
    <col min="3" max="3" width="13.5703125" bestFit="1" customWidth="1"/>
    <col min="4" max="4" width="12" bestFit="1" customWidth="1"/>
    <col min="5" max="5" width="15.7109375" customWidth="1"/>
    <col min="6" max="6" width="12.42578125" style="48" customWidth="1"/>
  </cols>
  <sheetData>
    <row r="1" spans="1:6" s="47" customFormat="1" ht="28.5" x14ac:dyDescent="0.25">
      <c r="A1" s="53" t="s">
        <v>121</v>
      </c>
      <c r="B1" s="53" t="s">
        <v>125</v>
      </c>
      <c r="C1" s="53" t="s">
        <v>97</v>
      </c>
      <c r="D1" s="53" t="s">
        <v>126</v>
      </c>
      <c r="E1" s="53" t="s">
        <v>128</v>
      </c>
      <c r="F1" s="54" t="s">
        <v>127</v>
      </c>
    </row>
    <row r="2" spans="1:6" x14ac:dyDescent="0.25">
      <c r="A2" s="49" t="s">
        <v>120</v>
      </c>
      <c r="B2" s="50" t="str">
        <f>IF('Servente de Limpeza'!$G$1="40h","21",IF('Servente de Limpeza'!$G$1="44h","26",IF('Servente de Limpeza'!$G$1="12x36","15")))</f>
        <v>26</v>
      </c>
      <c r="C2" s="50">
        <v>4.0999999999999996</v>
      </c>
      <c r="D2" s="50">
        <v>2</v>
      </c>
      <c r="E2" s="51">
        <v>0.06</v>
      </c>
      <c r="F2" s="52">
        <f>(C2*D2)*B2</f>
        <v>213.2</v>
      </c>
    </row>
    <row r="3" spans="1:6" x14ac:dyDescent="0.25">
      <c r="A3" s="49" t="s">
        <v>38</v>
      </c>
      <c r="B3" s="50" t="str">
        <f>IF('Servente de Limpeza'!$G$1="40h","22",IF('Servente de Limpeza'!$G$1="44h","22",IF('Servente de Limpeza'!$G$1="12x36","15")))</f>
        <v>22</v>
      </c>
      <c r="C3" s="50">
        <v>18.53</v>
      </c>
      <c r="D3" s="50">
        <v>1</v>
      </c>
      <c r="E3" s="51">
        <v>0.2</v>
      </c>
      <c r="F3" s="52">
        <f>(C3*B3)-(B3*C3)*E3</f>
        <v>326.12800000000004</v>
      </c>
    </row>
    <row r="4" spans="1:6" x14ac:dyDescent="0.25">
      <c r="A4" s="49" t="s">
        <v>106</v>
      </c>
      <c r="B4" s="50">
        <v>1</v>
      </c>
      <c r="C4" s="50">
        <v>130.80000000000001</v>
      </c>
      <c r="D4" s="50">
        <v>1</v>
      </c>
      <c r="E4" s="50"/>
      <c r="F4" s="52">
        <f>C4*D4*B4</f>
        <v>130.80000000000001</v>
      </c>
    </row>
    <row r="5" spans="1:6" x14ac:dyDescent="0.25">
      <c r="A5" s="49"/>
      <c r="B5" s="50"/>
      <c r="C5" s="50"/>
      <c r="D5" s="50"/>
      <c r="E5" s="50"/>
      <c r="F5" s="52"/>
    </row>
    <row r="6" spans="1:6" x14ac:dyDescent="0.25">
      <c r="A6" s="49"/>
      <c r="B6" s="50"/>
      <c r="C6" s="50"/>
      <c r="D6" s="50"/>
      <c r="E6" s="50"/>
      <c r="F6" s="52"/>
    </row>
    <row r="7" spans="1:6" x14ac:dyDescent="0.25">
      <c r="A7" s="49"/>
      <c r="B7" s="50"/>
      <c r="C7" s="50"/>
      <c r="D7" s="50"/>
      <c r="E7" s="50"/>
      <c r="F7" s="52"/>
    </row>
    <row r="8" spans="1:6" x14ac:dyDescent="0.25">
      <c r="A8" s="49"/>
      <c r="B8" s="50"/>
      <c r="C8" s="50"/>
      <c r="D8" s="50"/>
      <c r="E8" s="50"/>
      <c r="F8" s="52"/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8</vt:i4>
      </vt:variant>
    </vt:vector>
  </HeadingPairs>
  <TitlesOfParts>
    <vt:vector size="24" baseType="lpstr">
      <vt:lpstr>Servente de Limpeza</vt:lpstr>
      <vt:lpstr>Servente de Limpeza - Banheiro</vt:lpstr>
      <vt:lpstr>Servente de Limpeza - Diária</vt:lpstr>
      <vt:lpstr>Líder</vt:lpstr>
      <vt:lpstr>Copeira</vt:lpstr>
      <vt:lpstr>Jardineiro</vt:lpstr>
      <vt:lpstr>Aux. Jardim</vt:lpstr>
      <vt:lpstr>Resumo</vt:lpstr>
      <vt:lpstr>Beneficios</vt:lpstr>
      <vt:lpstr>Uniformes</vt:lpstr>
      <vt:lpstr>Equipamentos</vt:lpstr>
      <vt:lpstr>Utensílios</vt:lpstr>
      <vt:lpstr>Materiais</vt:lpstr>
      <vt:lpstr>EPIs</vt:lpstr>
      <vt:lpstr>Tributos</vt:lpstr>
      <vt:lpstr>Planilha1</vt:lpstr>
      <vt:lpstr>'Aux. Jardim'!Area_de_impressao</vt:lpstr>
      <vt:lpstr>Copeira!Area_de_impressao</vt:lpstr>
      <vt:lpstr>Jardineiro!Area_de_impressao</vt:lpstr>
      <vt:lpstr>Líder!Area_de_impressao</vt:lpstr>
      <vt:lpstr>'Servente de Limpeza'!Area_de_impressao</vt:lpstr>
      <vt:lpstr>'Servente de Limpeza - Banheiro'!Area_de_impressao</vt:lpstr>
      <vt:lpstr>'Servente de Limpeza - Diária'!Area_de_impressao</vt:lpstr>
      <vt:lpstr>Tributos!Area_de_impressao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Nathanne Antonia S. de C. Conceição</dc:creator>
  <cp:lastModifiedBy>Nathanne Antonia S. de C. Conceição</cp:lastModifiedBy>
  <cp:lastPrinted>2022-02-11T14:16:36Z</cp:lastPrinted>
  <dcterms:created xsi:type="dcterms:W3CDTF">2021-06-15T12:28:13Z</dcterms:created>
  <dcterms:modified xsi:type="dcterms:W3CDTF">2022-02-11T14:24:38Z</dcterms:modified>
</cp:coreProperties>
</file>