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derson.Figueiredo\Desktop\"/>
    </mc:Choice>
  </mc:AlternateContent>
  <bookViews>
    <workbookView xWindow="480" yWindow="60" windowWidth="18075" windowHeight="9900" activeTab="4"/>
  </bookViews>
  <sheets>
    <sheet name="Resumo" sheetId="3" r:id="rId1"/>
    <sheet name="Planilha Orçamentária" sheetId="1" r:id="rId2"/>
    <sheet name="Cronograma" sheetId="6" r:id="rId3"/>
    <sheet name="Comp." sheetId="7" r:id="rId4"/>
    <sheet name="BDI" sheetId="9" r:id="rId5"/>
  </sheets>
  <externalReferences>
    <externalReference r:id="rId6"/>
    <externalReference r:id="rId7"/>
  </externalReferences>
  <definedNames>
    <definedName name="_xlnm.Print_Area" localSheetId="4">BDI!$A$1:$G$32</definedName>
  </definedNames>
  <calcPr calcId="162913"/>
</workbook>
</file>

<file path=xl/calcChain.xml><?xml version="1.0" encoding="utf-8"?>
<calcChain xmlns="http://schemas.openxmlformats.org/spreadsheetml/2006/main">
  <c r="G26" i="9" l="1"/>
  <c r="K22" i="9"/>
  <c r="K21" i="9"/>
  <c r="K20" i="9"/>
  <c r="K19" i="9"/>
  <c r="K18" i="9" s="1"/>
  <c r="G18" i="9"/>
  <c r="K17" i="9"/>
  <c r="G16" i="9"/>
  <c r="K15" i="9"/>
  <c r="K14" i="9"/>
  <c r="K13" i="9"/>
  <c r="K12" i="9"/>
  <c r="G25" i="9" s="1"/>
  <c r="G11" i="9"/>
  <c r="B9" i="9"/>
  <c r="G8" i="9"/>
  <c r="F8" i="9"/>
  <c r="B8" i="9"/>
  <c r="B7" i="9"/>
  <c r="G6" i="9"/>
  <c r="F6" i="9"/>
  <c r="B6" i="9"/>
  <c r="K24" i="9" l="1"/>
  <c r="F23" i="6" l="1"/>
  <c r="G23" i="6"/>
  <c r="H23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5" i="6"/>
  <c r="E22" i="6" s="1"/>
  <c r="B5" i="6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12" i="3"/>
  <c r="A13" i="3"/>
  <c r="B11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2" i="3"/>
  <c r="A11" i="3"/>
  <c r="C8" i="3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H196" i="1"/>
  <c r="I196" i="1" s="1"/>
  <c r="H195" i="1"/>
  <c r="I195" i="1" s="1"/>
  <c r="H194" i="1"/>
  <c r="I194" i="1" s="1"/>
  <c r="H192" i="1"/>
  <c r="I192" i="1" s="1"/>
  <c r="H191" i="1"/>
  <c r="I191" i="1" s="1"/>
  <c r="H190" i="1"/>
  <c r="I190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I171" i="1"/>
  <c r="H171" i="1"/>
  <c r="H169" i="1"/>
  <c r="I169" i="1" s="1"/>
  <c r="I168" i="1"/>
  <c r="H168" i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I129" i="1"/>
  <c r="H129" i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4" i="1"/>
  <c r="I84" i="1" s="1"/>
  <c r="H83" i="1"/>
  <c r="I83" i="1" s="1"/>
  <c r="H82" i="1"/>
  <c r="I82" i="1" s="1"/>
  <c r="H81" i="1"/>
  <c r="I81" i="1" s="1"/>
  <c r="H80" i="1"/>
  <c r="I80" i="1" s="1"/>
  <c r="H78" i="1"/>
  <c r="I78" i="1" s="1"/>
  <c r="H77" i="1"/>
  <c r="I77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7" i="1"/>
  <c r="I67" i="1" s="1"/>
  <c r="I66" i="1"/>
  <c r="H66" i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8" i="1"/>
  <c r="I58" i="1" s="1"/>
  <c r="H57" i="1"/>
  <c r="I57" i="1" s="1"/>
  <c r="H56" i="1"/>
  <c r="I56" i="1" s="1"/>
  <c r="H55" i="1"/>
  <c r="I55" i="1" s="1"/>
  <c r="H54" i="1"/>
  <c r="I54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I26" i="1"/>
  <c r="H26" i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I13" i="1"/>
  <c r="H13" i="1"/>
  <c r="H11" i="1"/>
  <c r="I11" i="1" s="1"/>
  <c r="H10" i="1"/>
  <c r="I10" i="1" s="1"/>
  <c r="H9" i="1"/>
  <c r="I9" i="1" s="1"/>
  <c r="G22" i="6" l="1"/>
  <c r="H22" i="6"/>
  <c r="D22" i="6"/>
  <c r="F22" i="6"/>
  <c r="H76" i="1"/>
  <c r="I76" i="1" s="1"/>
  <c r="H92" i="1"/>
  <c r="I92" i="1" s="1"/>
  <c r="H8" i="1"/>
  <c r="I8" i="1" s="1"/>
  <c r="H142" i="1"/>
  <c r="I142" i="1" s="1"/>
  <c r="H27" i="1"/>
  <c r="I27" i="1" s="1"/>
  <c r="H170" i="1"/>
  <c r="I170" i="1" s="1"/>
  <c r="H68" i="1"/>
  <c r="I68" i="1" s="1"/>
  <c r="H85" i="1"/>
  <c r="I85" i="1" s="1"/>
  <c r="H189" i="1"/>
  <c r="I189" i="1" s="1"/>
  <c r="H12" i="1"/>
  <c r="I12" i="1" s="1"/>
  <c r="H53" i="1"/>
  <c r="I53" i="1" s="1"/>
  <c r="H103" i="1"/>
  <c r="I103" i="1" s="1"/>
  <c r="H24" i="1"/>
  <c r="I24" i="1" s="1"/>
  <c r="H59" i="1"/>
  <c r="I59" i="1" s="1"/>
  <c r="H193" i="1"/>
  <c r="I193" i="1" s="1"/>
  <c r="H79" i="1"/>
  <c r="I79" i="1" s="1"/>
  <c r="D21" i="6" l="1"/>
  <c r="D24" i="6"/>
  <c r="E24" i="6" s="1"/>
  <c r="F24" i="6" s="1"/>
  <c r="G24" i="6"/>
  <c r="H24" i="6" s="1"/>
  <c r="H7" i="1"/>
  <c r="I7" i="1" s="1"/>
  <c r="D23" i="6" l="1"/>
  <c r="E23" i="6"/>
  <c r="L142" i="1"/>
  <c r="L24" i="1"/>
  <c r="L68" i="1"/>
  <c r="L170" i="1"/>
  <c r="B5" i="1"/>
  <c r="L91" i="1"/>
  <c r="L65" i="1"/>
  <c r="L14" i="1"/>
  <c r="L31" i="1"/>
  <c r="L97" i="1"/>
  <c r="L41" i="1"/>
  <c r="L26" i="1"/>
  <c r="L102" i="1"/>
  <c r="L71" i="1"/>
  <c r="L20" i="1"/>
  <c r="L7" i="1"/>
  <c r="L35" i="1"/>
  <c r="L67" i="1"/>
  <c r="L47" i="1"/>
  <c r="L13" i="1"/>
  <c r="L108" i="1"/>
  <c r="L75" i="1"/>
  <c r="L42" i="1"/>
  <c r="L25" i="1"/>
  <c r="L86" i="1"/>
  <c r="L63" i="1"/>
  <c r="L19" i="1"/>
  <c r="L95" i="1"/>
  <c r="L185" i="1"/>
  <c r="L159" i="1"/>
  <c r="L177" i="1"/>
  <c r="L160" i="1"/>
  <c r="L184" i="1"/>
  <c r="L122" i="1"/>
  <c r="L150" i="1"/>
  <c r="L186" i="1"/>
  <c r="L94" i="1"/>
  <c r="L129" i="1"/>
  <c r="L74" i="1"/>
  <c r="L114" i="1"/>
  <c r="L43" i="1"/>
  <c r="L155" i="1"/>
  <c r="L87" i="1"/>
  <c r="L113" i="1"/>
  <c r="L147" i="1"/>
  <c r="L165" i="1"/>
  <c r="L183" i="1"/>
  <c r="L148" i="1"/>
  <c r="L164" i="1"/>
  <c r="L36" i="1"/>
  <c r="L117" i="1"/>
  <c r="L80" i="1"/>
  <c r="L17" i="1"/>
  <c r="L69" i="1"/>
  <c r="L119" i="1"/>
  <c r="L81" i="1"/>
  <c r="L96" i="1"/>
  <c r="L151" i="1"/>
  <c r="L187" i="1"/>
  <c r="L182" i="1"/>
  <c r="L66" i="1"/>
  <c r="L124" i="1"/>
  <c r="L140" i="1"/>
  <c r="L121" i="1"/>
  <c r="L143" i="1"/>
  <c r="L46" i="1"/>
  <c r="L192" i="1"/>
  <c r="L190" i="1"/>
  <c r="L45" i="1"/>
  <c r="L33" i="1"/>
  <c r="L131" i="1"/>
  <c r="L98" i="1"/>
  <c r="L153" i="1"/>
  <c r="L176" i="1"/>
  <c r="L77" i="1"/>
  <c r="L61" i="1"/>
  <c r="L60" i="1"/>
  <c r="L123" i="1"/>
  <c r="L56" i="1"/>
  <c r="L49" i="1"/>
  <c r="L179" i="1"/>
  <c r="L28" i="1"/>
  <c r="L58" i="1"/>
  <c r="L125" i="1"/>
  <c r="L16" i="1"/>
  <c r="L137" i="1"/>
  <c r="L157" i="1"/>
  <c r="L196" i="1"/>
  <c r="L15" i="1"/>
  <c r="L180" i="1"/>
  <c r="L138" i="1"/>
  <c r="L127" i="1"/>
  <c r="L194" i="1"/>
  <c r="L62" i="1"/>
  <c r="L11" i="1"/>
  <c r="L191" i="1"/>
  <c r="L82" i="1"/>
  <c r="L107" i="1"/>
  <c r="L161" i="1"/>
  <c r="L76" i="1"/>
  <c r="L173" i="1"/>
  <c r="L23" i="1"/>
  <c r="L64" i="1"/>
  <c r="L29" i="1"/>
  <c r="L70" i="1"/>
  <c r="L149" i="1"/>
  <c r="L37" i="1"/>
  <c r="L39" i="1"/>
  <c r="L48" i="1"/>
  <c r="L54" i="1"/>
  <c r="L104" i="1"/>
  <c r="L145" i="1"/>
  <c r="L163" i="1"/>
  <c r="L181" i="1"/>
  <c r="L154" i="1"/>
  <c r="L178" i="1"/>
  <c r="L55" i="1"/>
  <c r="L116" i="1"/>
  <c r="L136" i="1"/>
  <c r="L156" i="1"/>
  <c r="L21" i="1"/>
  <c r="L32" i="1"/>
  <c r="L115" i="1"/>
  <c r="L133" i="1"/>
  <c r="L44" i="1"/>
  <c r="L93" i="1"/>
  <c r="L9" i="1"/>
  <c r="L30" i="1"/>
  <c r="L18" i="1"/>
  <c r="L172" i="1"/>
  <c r="L188" i="1"/>
  <c r="L130" i="1"/>
  <c r="L162" i="1"/>
  <c r="L109" i="1"/>
  <c r="L135" i="1"/>
  <c r="L84" i="1"/>
  <c r="L88" i="1"/>
  <c r="L10" i="1"/>
  <c r="L112" i="1"/>
  <c r="L34" i="1"/>
  <c r="L52" i="1"/>
  <c r="L167" i="1"/>
  <c r="L40" i="1"/>
  <c r="L83" i="1"/>
  <c r="L169" i="1"/>
  <c r="L105" i="1"/>
  <c r="L158" i="1"/>
  <c r="L168" i="1"/>
  <c r="L120" i="1"/>
  <c r="L78" i="1"/>
  <c r="L139" i="1"/>
  <c r="L50" i="1"/>
  <c r="L99" i="1"/>
  <c r="L51" i="1"/>
  <c r="L89" i="1"/>
  <c r="L57" i="1"/>
  <c r="L22" i="1"/>
  <c r="L171" i="1"/>
  <c r="L152" i="1"/>
  <c r="L195" i="1"/>
  <c r="L118" i="1"/>
  <c r="L134" i="1"/>
  <c r="L174" i="1"/>
  <c r="L132" i="1"/>
  <c r="L100" i="1"/>
  <c r="L141" i="1"/>
  <c r="L126" i="1"/>
  <c r="L73" i="1"/>
  <c r="L110" i="1"/>
  <c r="L101" i="1"/>
  <c r="L111" i="1"/>
  <c r="L106" i="1"/>
  <c r="L175" i="1"/>
  <c r="L146" i="1"/>
  <c r="L166" i="1"/>
  <c r="L90" i="1"/>
  <c r="L128" i="1"/>
  <c r="L144" i="1"/>
  <c r="L72" i="1"/>
  <c r="L38" i="1"/>
  <c r="L27" i="1"/>
  <c r="L189" i="1"/>
  <c r="L193" i="1"/>
  <c r="L85" i="1"/>
  <c r="L59" i="1"/>
  <c r="L8" i="1"/>
  <c r="L103" i="1"/>
  <c r="L12" i="1"/>
  <c r="L53" i="1"/>
  <c r="L79" i="1"/>
  <c r="L92" i="1"/>
  <c r="S42" i="1" l="1"/>
  <c r="S57" i="1"/>
  <c r="S75" i="1"/>
  <c r="S81" i="1"/>
  <c r="S93" i="1"/>
  <c r="S105" i="1"/>
  <c r="S114" i="1"/>
  <c r="S126" i="1"/>
  <c r="S15" i="1"/>
  <c r="S30" i="1"/>
  <c r="S39" i="1"/>
  <c r="S48" i="1"/>
  <c r="S54" i="1"/>
  <c r="S72" i="1"/>
  <c r="S87" i="1"/>
  <c r="S99" i="1"/>
  <c r="S18" i="1"/>
  <c r="S51" i="1"/>
  <c r="S69" i="1"/>
  <c r="S90" i="1"/>
  <c r="S117" i="1"/>
  <c r="S9" i="1"/>
  <c r="S45" i="1"/>
  <c r="S60" i="1"/>
  <c r="S66" i="1"/>
  <c r="S78" i="1"/>
  <c r="S84" i="1"/>
  <c r="S102" i="1"/>
  <c r="S123" i="1"/>
  <c r="S132" i="1"/>
  <c r="S141" i="1"/>
  <c r="S177" i="1"/>
  <c r="S186" i="1"/>
  <c r="S195" i="1"/>
  <c r="S156" i="1"/>
  <c r="S165" i="1"/>
  <c r="S183" i="1"/>
  <c r="S192" i="1"/>
  <c r="S144" i="1"/>
  <c r="S153" i="1"/>
  <c r="S162" i="1"/>
  <c r="S171" i="1"/>
  <c r="S138" i="1"/>
  <c r="S129" i="1"/>
  <c r="S36" i="1"/>
  <c r="S89" i="1"/>
  <c r="S145" i="1"/>
  <c r="S31" i="1"/>
  <c r="S83" i="1"/>
  <c r="S128" i="1"/>
  <c r="S164" i="1"/>
  <c r="S77" i="1"/>
  <c r="S176" i="1"/>
  <c r="S13" i="1"/>
  <c r="S58" i="1"/>
  <c r="S28" i="1"/>
  <c r="S113" i="1"/>
  <c r="S149" i="1"/>
  <c r="S184" i="1"/>
  <c r="S33" i="1"/>
  <c r="S21" i="1"/>
  <c r="S22" i="1"/>
  <c r="S73" i="1"/>
  <c r="S131" i="1"/>
  <c r="S168" i="1"/>
  <c r="S135" i="1"/>
  <c r="S55" i="1"/>
  <c r="S96" i="1"/>
  <c r="S151" i="1"/>
  <c r="S37" i="1"/>
  <c r="S97" i="1"/>
  <c r="S133" i="1"/>
  <c r="S169" i="1"/>
  <c r="S91" i="1"/>
  <c r="S182" i="1"/>
  <c r="S32" i="1"/>
  <c r="S71" i="1"/>
  <c r="S40" i="1"/>
  <c r="S119" i="1"/>
  <c r="S155" i="1"/>
  <c r="S191" i="1"/>
  <c r="S65" i="1"/>
  <c r="S34" i="1"/>
  <c r="S29" i="1"/>
  <c r="S88" i="1"/>
  <c r="S137" i="1"/>
  <c r="S50" i="1"/>
  <c r="S52" i="1"/>
  <c r="S125" i="1"/>
  <c r="S19" i="1"/>
  <c r="S86" i="1"/>
  <c r="S46" i="1"/>
  <c r="S95" i="1"/>
  <c r="S173" i="1"/>
  <c r="S80" i="1"/>
  <c r="S101" i="1"/>
  <c r="S174" i="1"/>
  <c r="S150" i="1"/>
  <c r="S62" i="1"/>
  <c r="S109" i="1"/>
  <c r="S157" i="1"/>
  <c r="S43" i="1"/>
  <c r="S104" i="1"/>
  <c r="S139" i="1"/>
  <c r="S175" i="1"/>
  <c r="S98" i="1"/>
  <c r="S188" i="1"/>
  <c r="S106" i="1"/>
  <c r="S161" i="1"/>
  <c r="S35" i="1"/>
  <c r="S180" i="1"/>
  <c r="S11" i="1"/>
  <c r="S67" i="1"/>
  <c r="S115" i="1"/>
  <c r="S163" i="1"/>
  <c r="S49" i="1"/>
  <c r="S110" i="1"/>
  <c r="S146" i="1"/>
  <c r="S181" i="1"/>
  <c r="S111" i="1"/>
  <c r="S196" i="1"/>
  <c r="S70" i="1"/>
  <c r="S124" i="1"/>
  <c r="S94" i="1"/>
  <c r="S130" i="1"/>
  <c r="S167" i="1"/>
  <c r="S44" i="1"/>
  <c r="S112" i="1"/>
  <c r="S41" i="1"/>
  <c r="S179" i="1"/>
  <c r="S147" i="1"/>
  <c r="S17" i="1"/>
  <c r="S74" i="1"/>
  <c r="S121" i="1"/>
  <c r="S194" i="1"/>
  <c r="S56" i="1"/>
  <c r="S116" i="1"/>
  <c r="S152" i="1"/>
  <c r="S187" i="1"/>
  <c r="S134" i="1"/>
  <c r="S166" i="1"/>
  <c r="S20" i="1"/>
  <c r="S148" i="1"/>
  <c r="S100" i="1"/>
  <c r="S136" i="1"/>
  <c r="S172" i="1"/>
  <c r="S64" i="1"/>
  <c r="S118" i="1"/>
  <c r="S10" i="1"/>
  <c r="S47" i="1"/>
  <c r="S108" i="1"/>
  <c r="S185" i="1"/>
  <c r="S159" i="1"/>
  <c r="S23" i="1"/>
  <c r="S82" i="1"/>
  <c r="S127" i="1"/>
  <c r="S25" i="1"/>
  <c r="S63" i="1"/>
  <c r="S122" i="1"/>
  <c r="S158" i="1"/>
  <c r="S38" i="1"/>
  <c r="S140" i="1"/>
  <c r="S190" i="1"/>
  <c r="S26" i="1"/>
  <c r="S160" i="1"/>
  <c r="S107" i="1"/>
  <c r="S143" i="1"/>
  <c r="S178" i="1"/>
  <c r="S14" i="1"/>
  <c r="S154" i="1"/>
  <c r="S16" i="1"/>
  <c r="S61" i="1"/>
  <c r="S120" i="1"/>
  <c r="S68" i="1"/>
  <c r="S12" i="1"/>
  <c r="S8" i="1"/>
  <c r="S79" i="1"/>
  <c r="S76" i="1"/>
  <c r="S27" i="1"/>
  <c r="S59" i="1"/>
  <c r="S193" i="1"/>
  <c r="S103" i="1"/>
  <c r="S170" i="1"/>
  <c r="S142" i="1"/>
  <c r="S92" i="1"/>
  <c r="S53" i="1"/>
  <c r="S24" i="1"/>
  <c r="S189" i="1"/>
  <c r="S85" i="1"/>
  <c r="S7" i="1"/>
</calcChain>
</file>

<file path=xl/sharedStrings.xml><?xml version="1.0" encoding="utf-8"?>
<sst xmlns="http://schemas.openxmlformats.org/spreadsheetml/2006/main" count="1939" uniqueCount="918">
  <si>
    <t>Projeto</t>
  </si>
  <si>
    <t>Composição Local</t>
  </si>
  <si>
    <t>90777</t>
  </si>
  <si>
    <t>ENGENHEIRO CIVIL DE OBRA JUNIOR COM ENCARGOS COMPLEMENTARES</t>
  </si>
  <si>
    <t>REMOÇÃO DE JANELAS, DE FORMA MANUAL, SEM REAPROVEITAMENTO. AF_12/2017</t>
  </si>
  <si>
    <t>REMOÇÃO DE INTERRUPTORES/TOMADAS ELÉTRICAS, DE FORMA MANUAL, SEM REAPROVEITAMENTO. AF_12/2017</t>
  </si>
  <si>
    <t>ESTRUTURA DE CONCRETO ARMADO</t>
  </si>
  <si>
    <t>96535</t>
  </si>
  <si>
    <t>ESCAVAÇÃO MANUAL DE VALA PARA VIGA BALDRAME, COM PREVISÃO DE FÔRMA. AF_06/2017</t>
  </si>
  <si>
    <t>96546</t>
  </si>
  <si>
    <t>001.004.008</t>
  </si>
  <si>
    <t xml:space="preserve">CONCRETAGEM DE PILARES, FCK = 25 MPA,  COM USO DE BALDES EM EDIFICAÇÃO COM SEÇÃO MÉDIA DE </t>
  </si>
  <si>
    <t>96542</t>
  </si>
  <si>
    <t>001.004.015</t>
  </si>
  <si>
    <t>001.004.019</t>
  </si>
  <si>
    <t>001.004.022</t>
  </si>
  <si>
    <t>ARMAÇÃO DE BLOCO, VIGA BALDRAME OU SAPATA UTILIZANDO AÇO CA-50 DE 8 MM - MONTAGEM. AF_06/2017</t>
  </si>
  <si>
    <t>87531</t>
  </si>
  <si>
    <t xml:space="preserve">TELHAMENTO COM TELHA ONDULADA DE FIBROCIMENTO E = 6 MM, COM RECOBRIMENTO LATERAL DE 1 1/4 </t>
  </si>
  <si>
    <t>001.007.005</t>
  </si>
  <si>
    <t>FORRO</t>
  </si>
  <si>
    <t>88488</t>
  </si>
  <si>
    <t>EXECUÇÃO DE PASSEIO (CALÇADA) OU PISO DE CONCRETO COM CONCRETO MOLDADO IN LOCO, FEITO EM OBRA, ACABAMENTO CONVENCIONAL, ESPESSURA 6 CM, ARMADO. AF_07/2016</t>
  </si>
  <si>
    <t>REVESTIMENTO CERÂMICO PARA PISO COM PLACAS TIPO PORCELANATO DE DIMENSÕES 60X60 CM APLICADO EM AMBIENTE DE ÁREA MAIOR QUE 10M². AF_06/2014.</t>
  </si>
  <si>
    <t>REVESTIMENTO CERÂMICO PARA PAREDES INTERNAS COM PLACAS TIPO ESMALTADA EXTRA DE DIMENSÕES 25X35 CM APLICADAS EM AMBIENTES DE ÁREA MAIOR QUE 5 M² NA ALTURA INTEIRA DAS PAREDES. AF_06/2014</t>
  </si>
  <si>
    <t>PINTURA ACRILICA EM PISO CIMENTADO</t>
  </si>
  <si>
    <t>CUBA DE EMBUTIR DE AÇO INOXIDÁVEL MÉDIA, INCLUSO VÁLVULA TIPO AMERICANA E SIFÃO TIPO GARRAFA EM METAL CROMADO - FORNECIMENTO E INSTALAÇÃO. AF_12/2013</t>
  </si>
  <si>
    <t>CABO DE COBRE FLEXÍVEL ISOLADO, 10 MM², ANTI-CHAMA 450/750 V, PARA CIRCUITOS TERMINAIS - F</t>
  </si>
  <si>
    <t>CABO DE COBRE FLEXÍVEL ISOLADO, 95 MM², ANTI-CHAMA 0,6/1,0 KV, PARA DISTRIBUIÇÃO - FORNECIMENTO E INSTALAÇÃO. AF_12/2015</t>
  </si>
  <si>
    <t>001.012.008</t>
  </si>
  <si>
    <t>93654</t>
  </si>
  <si>
    <t>001.012.015</t>
  </si>
  <si>
    <t>001.012.019</t>
  </si>
  <si>
    <t>97586</t>
  </si>
  <si>
    <t>001.012.026</t>
  </si>
  <si>
    <t>001.012.033</t>
  </si>
  <si>
    <t>CPELE13</t>
  </si>
  <si>
    <t>001.012.037</t>
  </si>
  <si>
    <t>CAIXA D´ÁGUA FIBRA DE VIDRO, 5000 LITROS, COM ACESSÓRIOS</t>
  </si>
  <si>
    <t>REGISTRO DE GAVETA BRUTO, LATÃO, ROSCÁVEL, 1?, COM ACABAMENTO E CANOPLA CROMADOS, INSTALAD</t>
  </si>
  <si>
    <t>JOELHO 90 GRAUS, PVC, SOLDÁVEL, DN 25MM, INSTALADO EM RAMAL DE DISTRIBUIÇÃO DE ÁGUA - FORN</t>
  </si>
  <si>
    <t>ADAPTADOR CURTO COM BOLSA E ROSCA PARA REGISTRO, PVC, SOLDÁVEL, DN 32MM X 1?, INSTALADO EM RAMAL DE DISTRIBUIÇÃO DE ÁGUA - FORNECIMENTO E INSTALAÇÃO. AF_12/2014</t>
  </si>
  <si>
    <t>001.014.001</t>
  </si>
  <si>
    <t>CAIXA DE GORDURA PEQUENA (CAPACIDADE: 19 L), CIRCULAR, EM PVC, DIÂMETRO INTERNO= 0,3 M. AF</t>
  </si>
  <si>
    <t>TE, PVC, SERIE NORMAL, ESGOTO PREDIAL, DN 40 X 40 MM, JUNTA SOLDÁVEL, FORNECIDO E INSTALADO EM RAMAL DE DESCARGA OU RAMAL DE ESGOTO SANITÁRIO. AF_12/2014</t>
  </si>
  <si>
    <t>CPINC111</t>
  </si>
  <si>
    <t>TE DE REDUÇÃO, PVC, SERIE NORMAL, ESGOTO PREDIAL, DN 100 X 50 MM, JUNTA ELÁSTICA, FORNECID</t>
  </si>
  <si>
    <t>CPINC115</t>
  </si>
  <si>
    <t>EXTINTOR DE INCÊNDIO PORTÁTIL COM CARGA DE PQS DE 4 KG, CLASSE BC - FORNECIMENTO E INSTALA</t>
  </si>
  <si>
    <t>Projeto:</t>
  </si>
  <si>
    <t>Valor Cotado</t>
  </si>
  <si>
    <t>DEMOLIÇÃO DE REVESTIMENTO CERÂMICO, DE FORMA MECANIZADA COM MARTELETE, SEM REAPROVEITAMENT</t>
  </si>
  <si>
    <t>CONCRETAGEM DE SAPATAS, FCK 25 MPA, COM USO DE BOMBA ? LANÇAMENTO, ADENSAMENTO E ACABAMENTO. AF_11/2016</t>
  </si>
  <si>
    <t>92778</t>
  </si>
  <si>
    <t>CONCRETAGEM DE VIGAS, FCK 25 MPA, COM USO DE BOMBA ? LANÇAMENTO, ADENSAMENTO E ACABAMENTO.</t>
  </si>
  <si>
    <t>92781</t>
  </si>
  <si>
    <t>ARMAÇÃO DE PILAR OU VIGA DE UMA ESTRUTURA CONVENCIONAL DE CONCRETO ARMADO EM UMA EDIFICAÇÃO TÉRREA OU SOBRADO UTILIZANDO AÇO CA-50 DE 20,0 MM - MONTAGEM. AF_12/2015</t>
  </si>
  <si>
    <t>ALVENARIA DE VEDAÇÃO DE BLOCOS CERÂMICOS FURADOS NA HORIZONTAL DE 9X19X19CM (ESPESSURA 9CM</t>
  </si>
  <si>
    <t>MASSA ÚNICA, PARA RECEBIMENTO DE PINTURA, EM ARGAMASSA TRAÇO 1:2:8, PREPARO MECÂNICO COM BETONEIRA 400L, APLICADA MANUALMENTE EM FACES INTERNAS DE PAREDES, ESPESSURA DE 10MM, COM EXECUÇÃO DE TALISCAS. AF_06/2014</t>
  </si>
  <si>
    <t>001.006.001</t>
  </si>
  <si>
    <t>001.006.005</t>
  </si>
  <si>
    <t>91341</t>
  </si>
  <si>
    <t>PORTA EM ALUMÍNIO DE ABRIR TIPO VENEZIANA COM GUARNIÇÃO, FIXAÇÃO COM PARAFUSOS - FORNECIME</t>
  </si>
  <si>
    <t>001.009.002</t>
  </si>
  <si>
    <t>Soleira em mármore, largura 15 cm, espessura 2,0 CM. AF_06/2018.</t>
  </si>
  <si>
    <t>001.011.004</t>
  </si>
  <si>
    <t>86906</t>
  </si>
  <si>
    <t>001.011.008</t>
  </si>
  <si>
    <t>91930</t>
  </si>
  <si>
    <t>CABO DE COBRE FLEXÍVEL ISOLADO, 10 MM², ANTI-CHAMA 450/750 V, PARA CIRCUITOS TERMINAIS - FORNECIMENTO E INSTALAÇÃO. AF_12/2015</t>
  </si>
  <si>
    <t>92992</t>
  </si>
  <si>
    <t>DISJUNTOR MONOPOLAR TIPO DIN, CORRENTE NOMINAL DE 10A - FORNECIMENTO E INSTALAÇÃO. AF_04/2</t>
  </si>
  <si>
    <t>ELETRODUTO FLEXÍVEL CORRUGADO REFORÇADO, PVC, DN 25 MM (3/4"), PARA CIRCUITOS TERMINAIS, INSTALADO EM PAREDE - FORNECIMENTO E INSTALAÇÃO. AF_12/2015</t>
  </si>
  <si>
    <t>ELETRODUTO FLEXÍVEL CORRUGADO REFORÇADO, PVC, DN 25 MM (3/4"), PARA CIRCUITOS TERMINAIS, I</t>
  </si>
  <si>
    <t>ELETRODUTO RÍGIDO ROSCÁVEL, PVC, DN 32 MM (1"), PARA CIRCUITOS TERMINAIS, INSTALADO EM FOR</t>
  </si>
  <si>
    <t>TOMADA MÉDIA DE EMBUTIR (2 MÓDULOS), 2P+T 10 A, INCLUINDO SUPORTE E PLACA - FORNECIMENTO E</t>
  </si>
  <si>
    <t>CPINC108</t>
  </si>
  <si>
    <t>ADAPTADOR CURTO COM BOLSA E ROSCA PARA REGISTRO, PVC, SOLDÁVEL, DN 40 MM X 1 1/4 , INSTALA</t>
  </si>
  <si>
    <t>89605</t>
  </si>
  <si>
    <t>REGISTRO DE ESFERA, PVC, SOLDÁVEL, DN  32 MM, INSTALADO EM RESERVAÇÃO DE ÁGUA DE EDIFICAÇÃO QUE POSSUA RESERVATÓRIO DE FIBRA/FIBROCIMENTO   FORNECIMENTO E INSTALAÇÃO. AF_06/2016</t>
  </si>
  <si>
    <t>98110</t>
  </si>
  <si>
    <t>001.014.005</t>
  </si>
  <si>
    <t>001.014.009</t>
  </si>
  <si>
    <t>TÊ, CPVC, SOLDÁVEL, DN35MM, INSTALADO EM RAMAL DE DISTRIBUIÇÃO DE ÁGUA - FORNECIMENTO E IN</t>
  </si>
  <si>
    <t>001.014.012</t>
  </si>
  <si>
    <t>001.014.016</t>
  </si>
  <si>
    <t xml:space="preserve">001 - </t>
  </si>
  <si>
    <t>Insumo Global</t>
  </si>
  <si>
    <t>Data de Indexação</t>
  </si>
  <si>
    <t>001.002</t>
  </si>
  <si>
    <t>001.002.004</t>
  </si>
  <si>
    <t>001.002.008</t>
  </si>
  <si>
    <t>001.002.011</t>
  </si>
  <si>
    <t>CONCRETAGEM DE PILARES, FCK = 25 MPA,  COM USO DE BALDES EM EDIFICAÇÃO COM SEÇÃO MÉDIA DE PILARES MENOR OU IGUAL A 0,25 M² - LANÇAMENTO, ADENSAMENTO E ACABAMENTO. AF_12/2015.</t>
  </si>
  <si>
    <t>FABRICAÇÃO, MONTAGEM E DESMONTAGEM DE FÔRMA PARA VIGA BALDRAME, EM CHAPA DE MADEIRA COMPEN</t>
  </si>
  <si>
    <t>001.005.001</t>
  </si>
  <si>
    <t>001.005.005</t>
  </si>
  <si>
    <t>KIT DE PORTA DE MADEIRA PARA VERNIZ, SEMI-OCA (LEVE OU MÉDIA), PADRÃO POPULAR, 80X210CM, E</t>
  </si>
  <si>
    <t>91327</t>
  </si>
  <si>
    <t>CUMEEIRA PARA TELHA DE FIBROCIMENTO ONDULADA E = 6 MM, INCLUSO ACESSÓRIOS DE FIXAÇÃO E IÇA</t>
  </si>
  <si>
    <t>RUFO EXTERNO/INTERNO EM CHAPA DE AÇO GALVANIZADO NÚMERO 26, CORTE DE 33 CM, INCLUSO IÇAMENTO. AF_07/2019</t>
  </si>
  <si>
    <t>RUFO EXTERNO/INTERNO EM CHAPA DE AÇO GALVANIZADO NÚMERO 26, CORTE DE 33 CM, INCLUSO IÇAMEN</t>
  </si>
  <si>
    <t xml:space="preserve">Calha em chapa de aço galvanizado número 24, desenvolvimento de 50 cm, incluso transporte </t>
  </si>
  <si>
    <t>001.008.002</t>
  </si>
  <si>
    <t>PINTURA COM TINTA ALQUÍDICA DE FUNDO (TIPO ZARCÃO) PULVERIZADA SOBRE SUPERFÍCIES METÁLICAS</t>
  </si>
  <si>
    <t>001.010.004</t>
  </si>
  <si>
    <t>102214</t>
  </si>
  <si>
    <t>102163</t>
  </si>
  <si>
    <t xml:space="preserve">CABO DE COBRE FLEXÍVEL ISOLADO, 2,5 MM², ANTI-CHAMA 450/750 V, PARA CIRCUITOS TERMINAIS - </t>
  </si>
  <si>
    <t>QUADRO DE DISTRIBUIÇÃO DE ENERGIA EM CHAPA DE AÇO GALVANIZADO, DE EMBUTIR, COM BARRAMENTO TRIFÁSICO, PARA 40 DISJUNTORES DIN 100A - FORNECIMENTO E INSTALAÇÃO. AF_10/2020</t>
  </si>
  <si>
    <t>DISJUNTOR MONOPOLAR TIPO DIN, CORRENTE NOMINAL DE 16A - FORNECIMENTO E INSTALAÇÃO. AF_04/2</t>
  </si>
  <si>
    <t>INTERRUPTOR SIMPLES (1 MÓDULO) COM 1 TOMADA DE EMBUTIR 2P+T 10 A,  INCLUINDO SUPORTE E PLACA - FORNECIMENTO E INSTALAÇÃO. AF_12/2015</t>
  </si>
  <si>
    <t>INTERRUPTOR SIMPLES (2 MÓDULOS), 10A/250V, INCLUINDO SUPORTE E PLACA - FORNECIMENTO E INSTALAÇÃO. AF_12/2015</t>
  </si>
  <si>
    <t>INTERRUPTOR PARALELO (2 MÓDULOS), 10A/250V, INCLUINDO SUPORTE E PLACA - FORNECIMENTO E INS</t>
  </si>
  <si>
    <t>CPELE7</t>
  </si>
  <si>
    <t>001.013.001</t>
  </si>
  <si>
    <t>94651</t>
  </si>
  <si>
    <t>001.013.005</t>
  </si>
  <si>
    <t>REGISTRO DE GAVETA BRUTO, LATÃO, ROSCÁVEL, 1?, COM ACABAMENTO E CANOPLA CROMADOS, INSTALADO EM RESERVAÇÃO DE ÁGUA DE EDIFICAÇÃO QUE POSSUA RESERVATÓRIO DE FIBRA/FIBROCIMENTO ? FORNECIMENTO E INSTALAÇÃO. AF_06/2016</t>
  </si>
  <si>
    <t>001.013.012</t>
  </si>
  <si>
    <t>TÊ DE REDUÇÃO, PVC, SOLDÁVEL, DN 40 MM X 32 MM, INSTALADO EM RESERVAÇÃO DE ÁGUA DE EDIFICA</t>
  </si>
  <si>
    <t>89445</t>
  </si>
  <si>
    <t>001.013.016</t>
  </si>
  <si>
    <t>001.013.023</t>
  </si>
  <si>
    <t>89707</t>
  </si>
  <si>
    <t>JOELHO 90 GRAUS, PVC, SERIE NORMAL, ESGOTO PREDIAL, DN 100 MM, JUNTA ELÁSTICA, FORNECIDO E</t>
  </si>
  <si>
    <t>CURVA LONGA 45 GRAUS, PVC, SERIE NORMAL, ESGOTO PREDIAL, DN 50 MM, JUNTA ELÁSTICA, FORNECI</t>
  </si>
  <si>
    <t>PLACA DE SINALIZACAO DE SEGURANCA CONTRA INCENDIO, FOTOLUMINESCENTE, RETANGULAR, *13 X 26* CM, EM PVC *2* MM ANTI-CHAMAS (SIMBOLOS, CORES E PICTOGRAMAS CONFORME NBR 13434)</t>
  </si>
  <si>
    <t>001.016.002</t>
  </si>
  <si>
    <t>5081 - Adequação de sala Sindicato de Barra do Garças - MT</t>
  </si>
  <si>
    <t>Descrição</t>
  </si>
  <si>
    <t>Custo Unitário</t>
  </si>
  <si>
    <t>Cod.Tarefa Aux.</t>
  </si>
  <si>
    <t>ADMINISTRAÇÃO</t>
  </si>
  <si>
    <t>DEMOLIÇÃO DE ALVENARIA PARA QUALQUER TIPO DE BLOCO, DE FORMA MECANIZADA, SEM REAPROVEITAMENTO. AF_12/2017</t>
  </si>
  <si>
    <t>97627</t>
  </si>
  <si>
    <t>97634</t>
  </si>
  <si>
    <t>97645</t>
  </si>
  <si>
    <t>REMOÇÃO DE TRAMA DE MADEIRA PARA COBERTURA, DE FORMA MANUAL, SEM REAPROVEITAMENTO. AF_12/2</t>
  </si>
  <si>
    <t>001.004.001</t>
  </si>
  <si>
    <t>MONTAGEM E DESMONTAGEM DE FÔRMA DE PILARES RETANGULARES E ESTRUTURAS SIMILARES COM ÁREA MÉ</t>
  </si>
  <si>
    <t>001.004.012</t>
  </si>
  <si>
    <t>87503</t>
  </si>
  <si>
    <t>CHAPISCO APLICADO EM ALVENARIA (COM PRESENÇA DE VÃOS) E ESTRUTURAS DE CONCRETO DE FACHADA, COM COLHER DE PEDREIRO.  ARGAMASSA TRAÇO 1:3 COM PREPARO EM BETONEIRA 400L. AF_06/2014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</si>
  <si>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</si>
  <si>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001.006</t>
  </si>
  <si>
    <t>JANELA DE AÇO BASCULANTE, FIXAÇÃO COM ARGAMASSA, SEM VIDROS, PADRONIZADA. AF_07/2016</t>
  </si>
  <si>
    <t>102185</t>
  </si>
  <si>
    <t>001.007.002</t>
  </si>
  <si>
    <t>APLICAÇÃO MANUAL DE PINTURA COM TINTA LÁTEX ACRÍLICA EM TETO, DUAS DEMÃOS. AF_06/2014</t>
  </si>
  <si>
    <t>96114</t>
  </si>
  <si>
    <t>001.012.001</t>
  </si>
  <si>
    <t>001.012.005</t>
  </si>
  <si>
    <t>DISJUNTOR BIPOLAR TIPO DIN, CORRENTE NOMINAL DE 10A - FORNECIMENTO E INSTALAÇÃO. AF_04/201</t>
  </si>
  <si>
    <t>001.012.012</t>
  </si>
  <si>
    <t>92000</t>
  </si>
  <si>
    <t xml:space="preserve">TOMADA BAIXA DE EMBUTIR (1 MÓDULO), 2P+T 10 A, INCLUINDO SUPORTE E PLACA - FORNECIMENTO E </t>
  </si>
  <si>
    <t>TOMADA BAIXA DE EMBUTIR (2 MÓDULOS), 2P+T 10 A, INCLUINDO SUPORTE E PLACA - FORNECIMENTO E INSTALAÇÃO. AF_12/2015</t>
  </si>
  <si>
    <t>INTERRUPTOR SIMPLES (1 MÓDULO) COM 1 TOMADA DE EMBUTIR 2P+T 10 A,  INCLUINDO SUPORTE E PLA</t>
  </si>
  <si>
    <t>001.012.023</t>
  </si>
  <si>
    <t>001.012.030</t>
  </si>
  <si>
    <t>TÊ HORIZONTAL 100 x 50 mm COM BASE LISA PERFURADA PARA ELETROCALHA METÁLICA</t>
  </si>
  <si>
    <t>001.013</t>
  </si>
  <si>
    <t>001.013.009</t>
  </si>
  <si>
    <t>ADAPTADOR CURTO COM BOLSA E ROSCA PARA REGISTRO, PVC, SOLDÁVEL, DN  25 MM X 3/4 , INSTALADO EM RESERVAÇÃO DE ÁGUA DE EDIFICAÇÃO QUE POSSUA RESERVATÓRIO DE FIBRA/FIBROCIMENTO   FORNECIMENTO E INSTALAÇÃO. AF_06/2016</t>
  </si>
  <si>
    <t>94793</t>
  </si>
  <si>
    <t>LUVA, PVC, SOLDÁVEL, DN 25MM, INSTALADO EM RAMAL DE DISTRIBUIÇÃO DE ÁGUA - FORNECIMENTO E INSTALAÇÃO. AF_12/2014</t>
  </si>
  <si>
    <t>001.013.027</t>
  </si>
  <si>
    <t>TE, PVC, SERIE NORMAL, ESGOTO PREDIAL, DN 50 X 50 MM, JUNTA ELÁSTICA, FORNECIDO E INSTALADO EM PRUMADA DE ESGOTO SANITÁRIO OU VENTILAÇÃO. AF_12/2014</t>
  </si>
  <si>
    <t>89769</t>
  </si>
  <si>
    <t>CURVA LONGA 45 GRAUS, PVC, SERIE NORMAL, ESGOTO PREDIAL, DN 75 MM, JUNTA ELÁSTICA, FORNECIDO E INSTALADO EM RAMAL DE DESCARGA OU RAMAL DE ESGOTO SANITÁRIO. AF_12/2014</t>
  </si>
  <si>
    <t>CURVA LONGA 45 GRAUS, PVC, SERIE NORMAL, ESGOTO PREDIAL, DN 100 MM, JUNTA ELÁSTICA, FORNECIDO E INSTALADO EM RAMAL DE DESCARGA OU RAMAL DE ESGOTO SANITÁRIO. AF_12/2014</t>
  </si>
  <si>
    <t>TUBO DE PVC PARA REDE COLETORA DE ESGOTO DE PAREDE MACIÇA, DN 40 MM, JUNTA ELÁSTICA - FORNECIMENTO E ASSENTAMENTO. AF_01/2021</t>
  </si>
  <si>
    <t>001.015.002</t>
  </si>
  <si>
    <t>Grupo Orçamentário</t>
  </si>
  <si>
    <t>Natureza Orçamentária/Financeira</t>
  </si>
  <si>
    <t>Valor Parcial Indireto</t>
  </si>
  <si>
    <t>Alterar Qtde. pelo cronograma</t>
  </si>
  <si>
    <t>REMOÇÃO DE TELHAS, DE FIBROCIMENTO, METÁLICA E CERÂMICA, DE FORMA MANUAL, SEM REAPROVEITAMENTO. AF_12/2017</t>
  </si>
  <si>
    <t>TRANSPORTE COM CAMINHÃO BASCULANTE DE 6 M3, EM VIA URBANA EM LEITO NATURAL (UNIDADE: M3XKM). AF_01/2018</t>
  </si>
  <si>
    <t>001.003.001</t>
  </si>
  <si>
    <t>93382</t>
  </si>
  <si>
    <t>001.004.005</t>
  </si>
  <si>
    <t>ARMAÇÃO DE BLOCO, VIGA BALDRAME OU SAPATA UTILIZANDO AÇO CA-50 DE 10 MM - MONTAGEM. AF_06/2017</t>
  </si>
  <si>
    <t>96547</t>
  </si>
  <si>
    <t>ARMAÇÃO DE BLOCO, VIGA BALDRAME OU SAPATA UTILIZANDO AÇO CA-50 DE 12,5 MM - MONTAGEM. AF_0</t>
  </si>
  <si>
    <t>001.004.009</t>
  </si>
  <si>
    <t>001.004.016</t>
  </si>
  <si>
    <t>001.004.023</t>
  </si>
  <si>
    <t>CONCRETAGEM DE EDIFICAÇÕES (PAREDES E LAJES) FEITAS COM SISTEMA DE FÔRMAS MANUSEÁVEIS, COM CONCRETO USINADO BOMBEÁVEL FCK 25 MPA - LANÇAMENTO, ADENSAMENTO E ACABAMENTO (EXCLUSIVE BOMBA LANÇA). AF_06/2015</t>
  </si>
  <si>
    <t>ALVENARIA</t>
  </si>
  <si>
    <t>87547</t>
  </si>
  <si>
    <t>ESQUADRIA</t>
  </si>
  <si>
    <t>PORTA DE ABRIR COM MOLA HIDRÁULICA, EM VIDRO TEMPERADO, 2 FOLHAS DE 90X210 CM, ESPESSURA D</t>
  </si>
  <si>
    <t>001.007.006</t>
  </si>
  <si>
    <t>FORRO EM DRYWALL, PARA AMBIENTES COMERCIAIS, INCLUSIVE ESTRUTURA DE FIXAÇÃO. AF_05/2017_P</t>
  </si>
  <si>
    <t>87263</t>
  </si>
  <si>
    <t>CONTRAPISO EM ARGAMASSA TRAÇO 1:4 (CIMENTO E AREIA), PREPARO MECÂNICO COM BETONEIRA 400 L,</t>
  </si>
  <si>
    <t>PINTURA COM TINTA ACRÍLICA DE ACABAMENTO APLICADA A ROLO OU PINCEL SOBRE SUPERFÍCIES METÁL</t>
  </si>
  <si>
    <t>88485</t>
  </si>
  <si>
    <t>88489</t>
  </si>
  <si>
    <t>001.011.001</t>
  </si>
  <si>
    <t>VASO SANITÁRIO SIFONADO COM CAIXA ACOPLADA LOUÇA BRANCA - PADRÃO MÉDIO, INCLUSO ENGATE FLE</t>
  </si>
  <si>
    <t>001.012.009</t>
  </si>
  <si>
    <t>DISJUNTOR BIPOLAR TIPO DIN, CORRENTE NOMINAL DE 16A - FORNECIMENTO E INSTALAÇÃO. AF_04/201</t>
  </si>
  <si>
    <t>93662</t>
  </si>
  <si>
    <t>DISJUNTOR BIPOLAR TIPO DIN, CORRENTE NOMINAL DE 20A - FORNECIMENTO E INSTALAÇÃO. AF_04/201</t>
  </si>
  <si>
    <t>001.012.016</t>
  </si>
  <si>
    <t>92008</t>
  </si>
  <si>
    <t>92004</t>
  </si>
  <si>
    <t>92033</t>
  </si>
  <si>
    <t>001.012.027</t>
  </si>
  <si>
    <t>FORNECIMENTO E INSTALAÇAÕ DE ELETROCALHA PERFURADA 100 X 50 MM X 3000 MM mm</t>
  </si>
  <si>
    <t>CPELE10</t>
  </si>
  <si>
    <t>001.012.034</t>
  </si>
  <si>
    <t>001.012.038</t>
  </si>
  <si>
    <t>TUBO, PVC, SOLDÁVEL, DN 25MM, INSTALADO EM RAMAL OU SUB-RAMAL DE ÁGUA - FORNECIMENTO E INSTALAÇÃO. AF_12/2014</t>
  </si>
  <si>
    <t xml:space="preserve">TUBO, PVC, SOLDÁVEL, DN 32MM, INSTALADO EM RAMAL DE DISTRIBUIÇÃO DE ÁGUA - FORNECIMENTO E </t>
  </si>
  <si>
    <t>LUVA DE REDUÇÃO, PVC, SOLDÁVEL, DN 60MM X 50MM, INSTALADO EM PRUMADA DE ÁGUA - FORNECIMENT</t>
  </si>
  <si>
    <t>001.014.002</t>
  </si>
  <si>
    <t>90694</t>
  </si>
  <si>
    <t>TUBO DE PVC PARA REDE COLETORA DE ESGOTO DE PAREDE MACIÇA, DN 100 MM, JUNTA ELÁSTICA, INST</t>
  </si>
  <si>
    <t>TUBO DE PVC PARA REDE COLETORA DE ESGOTO DE PAREDE MACIÇA, DN 50 MM, JUNTA ELÁSTICA - FORN</t>
  </si>
  <si>
    <t>CPINC112</t>
  </si>
  <si>
    <t>CPINC116</t>
  </si>
  <si>
    <t>99806</t>
  </si>
  <si>
    <t>% Planilha</t>
  </si>
  <si>
    <t>REATERRO MANUAL DE VALAS COM COMPACTAÇÃO MECANIZADA. AF_04/2016</t>
  </si>
  <si>
    <t>FABRICAÇÃO, MONTAGEM E DESMONTAGEM DE FÔRMA PARA SAPATA, EM MADEIRA SERRADA, E=25 MM, 4 UT</t>
  </si>
  <si>
    <t>FABRICAÇÃO, MONTAGEM E DESMONTAGEM DE FÔRMA PARA VIGA BALDRAME, EM MADEIRA SERRADA, E=25 MM, 1 UTILIZAÇÃO. AF_06/2017</t>
  </si>
  <si>
    <t>ARMAÇÃO DE BLOCO, VIGA BALDRAME OU SAPATA UTILIZANDO AÇO CA-50 DE 16 MM - MONTAGEM. AF_06/</t>
  </si>
  <si>
    <t>92419</t>
  </si>
  <si>
    <t>ARMAÇÃO DE PILAR OU VIGA DE UMA ESTRUTURA CONVENCIONAL DE CONCRETO ARMADO EM UMA EDIFICAÇÃO TÉRREA OU SOBRADO UTILIZANDO AÇO CA-50 DE 12,5 MM - MONTAGEM. AF_12/2015</t>
  </si>
  <si>
    <t>ARMAÇÃO DE PILAR OU VIGA DE UMA ESTRUTURA CONVENCIONAL DE CONCRETO ARMADO EM UMA EDIFICAÇÃO TÉRREA OU SOBRADO UTILIZANDO AÇO CA-50 DE 6,3 MM - MONTAGEM. AF_12/2015</t>
  </si>
  <si>
    <t>92775</t>
  </si>
  <si>
    <t>99439</t>
  </si>
  <si>
    <t>001.006.002</t>
  </si>
  <si>
    <t>KIT DE PORTA DE MADEIRA PARA VERNIZ, SEMI-OCA (LEVE OU MÉDIA), PADRÃO POPULAR, 90X210CM, ESPESSURA DE 3,5CM, ITENS INCLUSOS: DOBRADIÇAS, MONTAGEM E INSTALAÇÃO DO BATENTE, SEM FECHADURA - FORNECIMENTO E INSTALAÇÃO. AF_12/2019</t>
  </si>
  <si>
    <t>001.006.006</t>
  </si>
  <si>
    <t>100327</t>
  </si>
  <si>
    <t>CHAPIM (RUFO CAPA) EM AÇO GALVANIZADO, CORTE 33. AF_11/2020</t>
  </si>
  <si>
    <t>EXECUÇÃO DE PASSEIO (CALÇADA) OU PISO DE CONCRETO COM CONCRETO MOLDADO IN LOCO, FEITO EM O</t>
  </si>
  <si>
    <t>001.009.003</t>
  </si>
  <si>
    <t>87765</t>
  </si>
  <si>
    <t>001.010.001</t>
  </si>
  <si>
    <t>100858</t>
  </si>
  <si>
    <t>86932</t>
  </si>
  <si>
    <t>100872</t>
  </si>
  <si>
    <t>001.011.005</t>
  </si>
  <si>
    <t>86936</t>
  </si>
  <si>
    <t>ASSENTO SANITÁRIO CONVENCIONAL - FORNECIMENTO E INSTALACAO. AF_01/2020</t>
  </si>
  <si>
    <t>001.011.009</t>
  </si>
  <si>
    <t>CABO DE COBRE FLEXÍVEL ISOLADO, 6 MM², ANTI-CHAMA 450/750 V, PARA CIRCUITOS TERMINAIS - FO</t>
  </si>
  <si>
    <t>CABO DE COBRE FLEXÍVEL ISOLADO, 50 MM², ANTI-CHAMA 0,6/1,0 KV, PARA DISTRIBUIÇÃO - FORNECIMENTO E INSTALAÇÃO. AF_12/2015</t>
  </si>
  <si>
    <t>DISJUNTOR MONOPOLAR TIPO DIN, CORRENTE NOMINAL DE 10A - FORNECIMENTO E INSTALAÇÃO. AF_04/2016</t>
  </si>
  <si>
    <t xml:space="preserve">DISJUNTOR TERMOMAGNÉTICO TRIPOLAR , CORRENTE NOMINAL DE 125A - FORNECIMENTO E INSTALAÇÃO. </t>
  </si>
  <si>
    <t>ELETRODUTO RÍGIDO ROSCÁVEL, PVC, DN 25 MM (3/4"), PARA CIRCUITOS TERMINAIS, INSTALADO EM F</t>
  </si>
  <si>
    <t>TAMPA DE ENCAIXE PARA CURVA HORIZONTAL 90º, 100mm, PARA ELETROCALHA METALICA</t>
  </si>
  <si>
    <t>TERMINAL 100 x 50 mm PARA ELETROCALHA METALICA</t>
  </si>
  <si>
    <t>PONTO DE TOMADA 2P+T, ABNT, 10A, DE USO GERAL, EM PISOS, COM ELETRODUTO DE PVC RÍGIDO EMBUTIDO, INCLUSIVE ATERRAMENTO.</t>
  </si>
  <si>
    <t>89413</t>
  </si>
  <si>
    <t>TUBO, PVC, SOLDÁVEL, DN 32MM, INSTALADO EM RAMAL DE DISTRIBUIÇÃO DE ÁGUA - FORNECIMENTO E INSTALAÇÃO. AF_12/2014</t>
  </si>
  <si>
    <t>89431</t>
  </si>
  <si>
    <t>LUVA DE REDUÇÃO, PVC, SOLDÁVEL, DN 40MM X 32MM, INSTALADO EM RAMAL DE DISTRIBUIÇÃO DE ÁGUA - FORNECIMENTO E INSTALAÇÃO. AF_12/2014</t>
  </si>
  <si>
    <t>LUVA DE REDUÇÃO, PVC, SOLDÁVEL, DN 60MM X 50MM, INSTALADO EM PRUMADA DE ÁGUA - FORNECIMENTO E INSTALAÇÃO. AF_12/2014</t>
  </si>
  <si>
    <t>REGISTRO DE ESFERA, PVC, SOLDÁVEL, DN  25 MM, INSTALADO EM RESERVAÇÃO DE ÁGUA DE EDIFICAÇÃO QUE POSSUA RESERVATÓRIO DE FIBRA/FIBROCIMENTO   FORNECIMENTO E INSTALAÇÃO. AF_06/2016</t>
  </si>
  <si>
    <t>REGISTRO DE ESFERA, PVC, SOLDÁVEL, DN  32 MM, INSTALADO EM RESERVAÇÃO DE ÁGUA DE EDIFICAÇÃ</t>
  </si>
  <si>
    <t>REGISTRO DE ESFERA, PVC, SOLDÁVEL, DN  50 MM, INSTALADO EM RESERVAÇÃO DE ÁGUA DE EDIFICAÇÃ</t>
  </si>
  <si>
    <t>JOELHO 90 GRAUS, PVC, SERIE NORMAL, ESGOTO PREDIAL, DN 40 MM, JUNTA SOLDÁVEL, FORNECIDO E INSTALADO EM RAMAL DE DESCARGA OU RAMAL DE ESGOTO SANITÁRIO. AF_12/2014</t>
  </si>
  <si>
    <t>001.014.006</t>
  </si>
  <si>
    <t>CPINC109</t>
  </si>
  <si>
    <t>001.014.013</t>
  </si>
  <si>
    <t>001.014.017</t>
  </si>
  <si>
    <t>BDI do Projeto</t>
  </si>
  <si>
    <t>Código da Tarefa</t>
  </si>
  <si>
    <t>Ativa</t>
  </si>
  <si>
    <t>Moeda Cotada</t>
  </si>
  <si>
    <t>Cod. Composição Global</t>
  </si>
  <si>
    <t>Composição Global</t>
  </si>
  <si>
    <t>ASA BARRA DO GARÇAS</t>
  </si>
  <si>
    <t>91677</t>
  </si>
  <si>
    <t>001.002.001</t>
  </si>
  <si>
    <t>001.002.005</t>
  </si>
  <si>
    <t>001.003</t>
  </si>
  <si>
    <t>FABRICAÇÃO, MONTAGEM E DESMONTAGEM DE FÔRMA PARA SAPATA, EM MADEIRA SERRADA, E=25 MM, 4 UTILIZAÇÕES. AF_06/2017</t>
  </si>
  <si>
    <t>KG</t>
  </si>
  <si>
    <t>MONTAGEM E DESMONTAGEM DE FÔRMA DE PILARES RETANGULARES E ESTRUTURAS SIMILARES COM ÁREA MÉDIA DAS SEÇÕES MAIOR QUE 0,25 M², PÉ-DIREITO SIMPLES, EM CHAPA DE MADEIRA COMPENSADA RESINADA, 4 UTILIZAÇÕES. AF_12/2015</t>
  </si>
  <si>
    <t>92779</t>
  </si>
  <si>
    <t>ARMAÇÃO DE PILAR OU VIGA DE UMA ESTRUTURA CONVENCIONAL DE CONCRETO ARMADO EM UMA EDIFICAÇÃO TÉRREA OU SOBRADO UTILIZANDO AÇO CA-50 DE 16,0 MM - MONTAGEM. AF_12/2015</t>
  </si>
  <si>
    <t>001.005.002</t>
  </si>
  <si>
    <t>JANELA DE ALUMÍNIO DE CORRER COM 2 FOLHAS PARA VIDROS, COM VIDROS, BATENTE, ACABAMENTO COM</t>
  </si>
  <si>
    <t>PORTA EM ALUMÍNIO DE ABRIR TIPO VENEZIANA COM GUARNIÇÃO, FIXAÇÃO COM PARAFUSOS - FORNECIMENTO E INSTALAÇÃO. AF_08/2015</t>
  </si>
  <si>
    <t>COBERTURA</t>
  </si>
  <si>
    <t>TRAMA DE MADEIRA COMPOSTA POR TERÇAS PARA TELHADOS DE ATÉ 2 ÁGUAS PARA TELHA ONDULADA DE FIBROCIMENTO, METÁLICA, PLÁSTICA OU TERMOACÚSTICA, INCLUSO TRANSPORTE VERTICAL. AF_07/2019</t>
  </si>
  <si>
    <t>TRAMA DE MADEIRA COMPOSTA POR TERÇAS PARA TELHADOS DE ATÉ 2 ÁGUAS PARA TELHA ONDULADA DE F</t>
  </si>
  <si>
    <t>94223</t>
  </si>
  <si>
    <t>001.010</t>
  </si>
  <si>
    <t>PINTURA COM TINTA ACRÍLICA DE ACABAMENTO APLICADA A ROLO OU PINCEL SOBRE SUPERFÍCIES METÁLICAS (EXCETO PERFIL) EXECUTADO EM OBRA (02 DEMÃOS). AF_01/2020</t>
  </si>
  <si>
    <t>001.010.005</t>
  </si>
  <si>
    <t>INSTALAÇÃO DE VIDRO LISO FUME, E = 4 MM, EM ESQUADRIA DE ALUMÍNIO OU PVC, FIXADO COM BAGUETE. AF_01/2021_P</t>
  </si>
  <si>
    <t>91928</t>
  </si>
  <si>
    <t>CABO DE COBRE FLEXÍVEL ISOLADO, 6 MM², ANTI-CHAMA 450/750 V, PARA CIRCUITOS TERMINAIS - FORNECIMENTO E INSTALAÇÃO. AF_12/2015</t>
  </si>
  <si>
    <t>CABO DE COBRE FLEXÍVEL ISOLADO, 95 MM², ANTI-CHAMA 0,6/1,0 KV, PARA DISTRIBUIÇÃO - FORNECI</t>
  </si>
  <si>
    <t>91855</t>
  </si>
  <si>
    <t>TOMADA BAIXA DE EMBUTIR (1 MÓDULO), 2P+T 10 A, INCLUINDO SUPORTE E PLACA - FORNECIMENTO E INSTALAÇÃO. AF_12/2015</t>
  </si>
  <si>
    <t>LUMINÁRIA TIPO PLAFON, DE SOBREPOR, COM 1 LÂMPADA LED DE 12/13 W, SEM REATOR - FORNECIMENTO E INSTALAÇÃO. AF_02/2020</t>
  </si>
  <si>
    <t>PONTO DE TOMADA 2P+T, ABNT, 10A, DE USO GERAL, EM PISOS, COM ELETRODUTO DE PVC RÍGIDO EMBU</t>
  </si>
  <si>
    <t>POTE</t>
  </si>
  <si>
    <t>001.013.002</t>
  </si>
  <si>
    <t>TUBO, PVC, SOLDÁVEL, DN 50 MM, INSTALADO EM RESERVAÇÃO DE ÁGUA DE EDIFICAÇÃO QUE POSSUA RE</t>
  </si>
  <si>
    <t>001.013.006</t>
  </si>
  <si>
    <t>001.013.013</t>
  </si>
  <si>
    <t>001.013.017</t>
  </si>
  <si>
    <t>REGISTRO DE GAVETA BRUTO, LATÃO, ROSCÁVEL, 3/4", FORNECIDO E INSTALADO EM RAMAL DE ÁGUA. AF_12/2014</t>
  </si>
  <si>
    <t>001.013.020</t>
  </si>
  <si>
    <t>89424</t>
  </si>
  <si>
    <t>001.013.024</t>
  </si>
  <si>
    <t>89737</t>
  </si>
  <si>
    <t>89744</t>
  </si>
  <si>
    <t>DIQ77</t>
  </si>
  <si>
    <t>001.016.003</t>
  </si>
  <si>
    <t>Bdi da Tarefa</t>
  </si>
  <si>
    <t>Tarefa Valor Cotado</t>
  </si>
  <si>
    <t>Insumo Local</t>
  </si>
  <si>
    <t>Serviço</t>
  </si>
  <si>
    <t>001.001.001</t>
  </si>
  <si>
    <t>DEMOLIÇÃO DE ALVENARIA PARA QUALQUER TIPO DE BLOCO, DE FORMA MECANIZADA, SEM REAPROVEITAME</t>
  </si>
  <si>
    <t>METROS CUBICOS</t>
  </si>
  <si>
    <t>97660</t>
  </si>
  <si>
    <t>001.002.009</t>
  </si>
  <si>
    <t>001.004.002</t>
  </si>
  <si>
    <t>001.004.013</t>
  </si>
  <si>
    <t>ARMAÇÃO DE ESTRUTURAS DE CONCRETO ARMADO, EXCETO VIGAS, PILARES, LAJES E FUNDAÇÕES, UTILIZANDO AÇO CA-60 DE 5,0 MM - MONTAGEM. AF_12/2015</t>
  </si>
  <si>
    <t>001.004.020</t>
  </si>
  <si>
    <t>FECHADURA DE EMBUTIR COM CILINDRO, EXTERNA, COMPLETA, ACABAMENTO PADRÃO MÉDIO, INCLUSO EXE</t>
  </si>
  <si>
    <t>001.007</t>
  </si>
  <si>
    <t>PINTURA COM TINTA ALQUÍDICA DE FUNDO (TIPO ZARCÃO) PULVERIZADA SOBRE SUPERFÍCIES METÁLICAS (EXCETO PERFIL) EXECUTADO EM OBRA (POR DEMÃO). AF_01/2020</t>
  </si>
  <si>
    <t>APLICAÇÃO DE FUNDO SELADOR ACRÍLICO EM PAREDES, UMA DEMÃO. AF_06/2014.</t>
  </si>
  <si>
    <t>CABO DE COBRE FLEXÍVEL ISOLADO, 2,5 MM², ANTI-CHAMA 450/750 V, PARA CIRCUITOS TERMINAIS - FORNECIMENTO E INSTALAÇÃO. AF_12/2015</t>
  </si>
  <si>
    <t>001.012.002</t>
  </si>
  <si>
    <t>001.012.006</t>
  </si>
  <si>
    <t>DISJUNTOR BIPOLAR TIPO DIN, CORRENTE NOMINAL DE 10A - FORNECIMENTO E INSTALAÇÃO. AF_04/2016</t>
  </si>
  <si>
    <t>001.012.013</t>
  </si>
  <si>
    <t>001.012.020</t>
  </si>
  <si>
    <t>INTERRUPTOR PARALELO (2 MÓDULOS), 10A/250V, INCLUINDO SUPORTE E PLACA - FORNECIMENTO E INSTALAÇÃO. AF_12/2015</t>
  </si>
  <si>
    <t>CURVA HORIZONTAL 100 X 50 mm PARA ELETROCALHA METÁLICA COM ÂNGULO 90º</t>
  </si>
  <si>
    <t>001.012.031</t>
  </si>
  <si>
    <t>CPELE8</t>
  </si>
  <si>
    <t>CPCIV2</t>
  </si>
  <si>
    <t>94678</t>
  </si>
  <si>
    <t>TUBO, PVC, SOLDÁVEL, DN 50 MM, INSTALADO EM RESERVAÇÃO DE ÁGUA DE EDIFICAÇÃO QUE POSSUA RESERVATÓRIO DE FIBRA/FIBROCIMENTO   FORNECIMENTO E INSTALAÇÃO. AF_06/2016</t>
  </si>
  <si>
    <t>JOELHO 90 GRAUS, PVC, SOLDÁVEL, DN 32MM, INSTALADO EM RAMAL DE DISTRIBUIÇÃO DE ÁGUA - FORN</t>
  </si>
  <si>
    <t>94656</t>
  </si>
  <si>
    <t>REGISTRO DE GAVETA BRUTO, LATÃO, ROSCÁVEL, 1 1/4?, COM ACABAMENTO E CANOPLA CROMADOS, INST</t>
  </si>
  <si>
    <t>LUVA, PVC, SOLDÁVEL, DN 32MM, INSTALADO EM RAMAL DE DISTRIBUIÇÃO DE ÁGUA - FORNECIMENTO E INSTALAÇÃO. AF_12/2014</t>
  </si>
  <si>
    <t>94489</t>
  </si>
  <si>
    <t>94492</t>
  </si>
  <si>
    <t>001.014</t>
  </si>
  <si>
    <t xml:space="preserve">JOELHO 90 GRAUS, PVC, SERIE NORMAL, ESGOTO PREDIAL, DN 50 MM, JUNTA ELÁSTICA, FORNECIDO E </t>
  </si>
  <si>
    <t>CURVA LONGA 45 GRAUS, PVC, SERIE NORMAL, ESGOTO PREDIAL, DN 75 MM, JUNTA ELÁSTICA, FORNECI</t>
  </si>
  <si>
    <t>TE DE REDUÇÃO, PVC, SERIE NORMAL, ESGOTO PREDIAL, DN 100 X 75 MM, JUNTA ELÁSTICA, FORNECIDO E INSTALADO EM RAMAL DE DESCARGA OU RAMAL DE ESGOTO SANITÁRIO. AF_12/2014</t>
  </si>
  <si>
    <t>TE DE REDUÇÃO, PVC, SERIE NORMAL, ESGOTO PREDIAL, DN 100 X 75 MM, JUNTA ELÁSTICA, FORNECID</t>
  </si>
  <si>
    <t>TUBO DE PVC PARA REDE COLETORA DE ESGOTO DE PAREDE MACIÇA, DN 40 MM, JUNTA ELÁSTICA - FORN</t>
  </si>
  <si>
    <t>LUMINÁRIA DE EMERGÊNCIA, COM 30 LÂMPADAS LED DE 2 W, SEM REATOR - FORNECIMENTO E INSTALAÇÃO. AF_02/2020</t>
  </si>
  <si>
    <t>LUMINÁRIA DE EMERGÊNCIA, COM 30 LÂMPADAS LED DE 2 W, SEM REATOR - FORNECIMENTO E INSTALAÇÃ</t>
  </si>
  <si>
    <t>001.015.003</t>
  </si>
  <si>
    <t>Custo Parcial Indireto</t>
  </si>
  <si>
    <t>001</t>
  </si>
  <si>
    <t>93572</t>
  </si>
  <si>
    <t>REMOÇÕES E DEMOLIÇÃO</t>
  </si>
  <si>
    <t>REMOÇÃO DE PORTAS, DE FORMA MANUAL, SEM REAPROVEITAMENTO. AF_12/2017</t>
  </si>
  <si>
    <t>Metro</t>
  </si>
  <si>
    <t>93358</t>
  </si>
  <si>
    <t>001.003.002</t>
  </si>
  <si>
    <t>FABRICAÇÃO, MONTAGEM E DESMONTAGEM DE FÔRMA PARA VIGA BALDRAME, EM MADEIRA SERRADA, E=25 M</t>
  </si>
  <si>
    <t>001.004.006</t>
  </si>
  <si>
    <t>96548</t>
  </si>
  <si>
    <t>ARMAÇÃO DE BLOCO, VIGA BALDRAME OU SAPATA UTILIZANDO AÇO CA-50 DE 16 MM - MONTAGEM. AF_06/2017</t>
  </si>
  <si>
    <t>92718</t>
  </si>
  <si>
    <t>ARMAÇÃO DE PILAR OU VIGA DE UMA ESTRUTURA CONVENCIONAL DE CONCRETO ARMADO EM UMA EDIFICAÇÃ</t>
  </si>
  <si>
    <t>001.004.017</t>
  </si>
  <si>
    <t>ARMAÇÃO DE PILAR OU VIGA DE UMA ESTRUTURA CONVENCIONAL DE CONCRETO ARMADO EM UMA EDIFICAÇÃO TÉRREA OU SOBRADO UTILIZANDO AÇO CA-60 DE 5,0 MM - MONTAGEM. AF_12/2015</t>
  </si>
  <si>
    <t>FABRICAÇÃO DE FÔRMA PARA LAJES, EM MADEIRA SERRADA, E=25 MM. AF_12/2015</t>
  </si>
  <si>
    <t>001.004.024</t>
  </si>
  <si>
    <t>ARMAÇÃO DE BLOCO, VIGA BALDRAME OU SAPATA UTILIZANDO AÇO CA-50 DE 8 MM - MONTAGEM. AF_06/2</t>
  </si>
  <si>
    <t>MASSA ÚNICA, PARA RECEBIMENTO DE PINTURA, EM ARGAMASSA TRAÇO 1:2:8, PREPARO MECÂNICO COM B</t>
  </si>
  <si>
    <t>KIT DE PORTA DE MADEIRA PARA VERNIZ, SEMI-OCA (LEVE OU MÉDIA), PADRÃO POPULAR, 90X210CM, E</t>
  </si>
  <si>
    <t>100702</t>
  </si>
  <si>
    <t>92543</t>
  </si>
  <si>
    <t>001.007.003</t>
  </si>
  <si>
    <t>001.007.007</t>
  </si>
  <si>
    <t>CONTRAPISO EM ARGAMASSA TRAÇO 1:4 (CIMENTO E AREIA), PREPARO MECÂNICO COM BETONEIRA 400 L, APLICADO EM ÁREAS MOLHADAS SOBRE IMPERMEABILIZAÇÃO, ESPESSURA 4CM. AF_06/2014</t>
  </si>
  <si>
    <t>PINTURA VERNIZ (INCOLOR) ALQUÍDICO EM MADEIRA, USO INTERNO, 2 DEMÃOS. AF_01/2021</t>
  </si>
  <si>
    <t>LOUÇAS E METAIS</t>
  </si>
  <si>
    <t>001.011.002</t>
  </si>
  <si>
    <t>BARRA DE APOIO RETA, EM ALUMINIO, COMPRIMENTO 80 CM,  FIXADA NA PAREDE - FORNECIMENTO E IN</t>
  </si>
  <si>
    <t>DIVISORIA SANITÁRIA, TIPO CABINE, EM PAINEL DE GRANILITE, ESP = 3CM, ASSENTADO COM ARGAMAS</t>
  </si>
  <si>
    <t>CUBA DE EMBUTIR DE AÇO INOXIDÁVEL MÉDIA, INCLUSO VÁLVULA TIPO AMERICANA E SIFÃO TIPO GARRA</t>
  </si>
  <si>
    <t>TORNEIRA CROMADA DE MESA, 1/2" OU 3/4", PARA LAVATÓRIO, PADRÃO POPULAR - FORNECIMENTO E IN</t>
  </si>
  <si>
    <t>INSTALAÇÃO DE VIDRO LISO FUME, E = 4 MM, EM ESQUADRIA DE ALUMÍNIO OU PVC, FIXADO COM BAGUE</t>
  </si>
  <si>
    <t>CABO DE COBRE FLEXÍVEL ISOLADO, 4 MM², ANTI-CHAMA 450/750 V, PARA CIRCUITOS TERMINAIS - FORNECIMENTO E INSTALAÇÃO. AF_12/2015</t>
  </si>
  <si>
    <t xml:space="preserve">QUADRO DE DISTRIBUIÇÃO DE ENERGIA EM CHAPA DE AÇO GALVANIZADO, DE EMBUTIR, COM BARRAMENTO </t>
  </si>
  <si>
    <t>DISJUNTOR TERMOMAGNÉTICO TRIPOLAR , CORRENTE NOMINAL DE 125A - FORNECIMENTO E INSTALAÇÃO. AF_10/2020</t>
  </si>
  <si>
    <t>ELETRODUTO RÍGIDO ROSCÁVEL, PVC, DN 25 MM (3/4"), PARA CIRCUITOS TERMINAIS, INSTALADO EM FORRO - FORNECIMENTO E INSTALAÇÃO. AF_12/2015</t>
  </si>
  <si>
    <t>001.012.017</t>
  </si>
  <si>
    <t>TOMADA MÉDIA DE EMBUTIR (2 MÓDULOS), 2P+T 10 A, INCLUINDO SUPORTE E PLACA - FORNECIMENTO E INSTALAÇÃO. AF_12/2015</t>
  </si>
  <si>
    <t>92023</t>
  </si>
  <si>
    <t>001.012.024</t>
  </si>
  <si>
    <t>001.012.028</t>
  </si>
  <si>
    <t>CPELE11</t>
  </si>
  <si>
    <t>001.012.035</t>
  </si>
  <si>
    <t>TE, PVC, SOLDÁVEL, DN 25MM, INSTALADO EM RAMAL DE DISTRIBUIÇÃO DE ÁGUA - FORNECIMENTO E INSTALAÇÃO. AF_12/2014</t>
  </si>
  <si>
    <t>ADAPTADOR CURTO COM BOLSA E ROSCA PARA REGISTRO, PVC, SOLDÁVEL, DN 40 MM X 1 1/4 , INSTALADO EM RESERVAÇÃO DE ÁGUA DE EDIFICAÇÃO QUE POSSUA RESERVATÓRIO DE FIBRA/FIBROCIMENTO   FORNECIMENTO E INSTALAÇÃO. AF_06/2016</t>
  </si>
  <si>
    <t>REGISTRO DE GAVETA BRUTO, LATÃO, ROSCÁVEL, 1 1/4?, COM ACABAMENTO E CANOPLA CROMADOS, INSTALADO EM RESERVAÇÃO DE ÁGUA DE EDIFICAÇÃO QUE POSSUA RESERVATÓRIO DE FIBRA/FIBROCIMENTO ? FORNECIMENTO E INSTALAÇÃO. AF_06/2016</t>
  </si>
  <si>
    <t>ESGOTO</t>
  </si>
  <si>
    <t xml:space="preserve">CAIXA SIFONADA, PVC, DN 100 X 100 X 50 MM, JUNTA ELÁSTICA, FORNECIDA E INSTALADA EM RAMAL </t>
  </si>
  <si>
    <t>001.014.010</t>
  </si>
  <si>
    <t>CURVA LONGA 45 GRAUS, PVC, SERIE NORMAL, ESGOTO PREDIAL, DN 50 MM, JUNTA ELÁSTICA, FORNECIDO E INSTALADO EM RAMAL DE DESCARGA OU RAMAL DE ESGOTO SANITÁRIO. AF_12/2014</t>
  </si>
  <si>
    <t>CPINC113</t>
  </si>
  <si>
    <t>97599</t>
  </si>
  <si>
    <t>99803</t>
  </si>
  <si>
    <t>H</t>
  </si>
  <si>
    <t>UNIDADE</t>
  </si>
  <si>
    <t>CPINC117</t>
  </si>
  <si>
    <t>ARMAÇÃO DE BLOCO, VIGA BALDRAME OU SAPATA UTILIZANDO AÇO CA-50 DE 10 MM - MONTAGEM. AF_06/</t>
  </si>
  <si>
    <t>CONCRETAGEM DE VIGAS, FCK 25 MPA, COM USO DE BOMBA ? LANÇAMENTO, ADENSAMENTO E ACABAMENTO. AF_11/2016</t>
  </si>
  <si>
    <t>92776</t>
  </si>
  <si>
    <t>ARMAÇÃO DE PILAR OU VIGA DE UMA ESTRUTURA CONVENCIONAL DE CONCRETO ARMADO EM UMA EDIFICAÇÃO TÉRREA OU SOBRADO UTILIZANDO AÇO CA-50 DE 8,0 MM - MONTAGEM. AF_12/2015</t>
  </si>
  <si>
    <t>87493</t>
  </si>
  <si>
    <t>001.006.003</t>
  </si>
  <si>
    <t>JANELA DE ALUMÍNIO DE CORRER COM 2 FOLHAS PARA VIDROS, COM VIDROS, BATENTE, ACABAMENTO COM ACETATO OU BRILHANTE E FERRAGENS. EXCLUSIVE ALIZAR E CONTRAMARCO. FORNECIMENTO E INSTALAÇÃO. AF_12/2019</t>
  </si>
  <si>
    <t>PORTA DE CORRER DE ALUMÍNIO, COM DUAS FOLHAS PARA VIDRO, INCLUSO VIDRO LISO INCOLOR, FECHADURA E PUXADOR, SEM ALIZAR. AF_12/2019</t>
  </si>
  <si>
    <t>001.006.007</t>
  </si>
  <si>
    <t>101979</t>
  </si>
  <si>
    <t>Calha em chapa de aço galvanizado número 24, desenvolvimento de 50 cm, incluso transporte vertical. Af_06/2016.</t>
  </si>
  <si>
    <t>001.009.004</t>
  </si>
  <si>
    <t xml:space="preserve">BANCADA MÁRMORE BRANCO 150 X 60 CM, COM CUBA DE EMBUTIR DE AÇO, VÁLVULA AMERICANA E SIFÃO </t>
  </si>
  <si>
    <t>001.011.006</t>
  </si>
  <si>
    <t>INSTALAÇÕES ELÉTRICAS</t>
  </si>
  <si>
    <t>91932</t>
  </si>
  <si>
    <t>101895</t>
  </si>
  <si>
    <t>DISPOSITIVO DR - 2 POLOS, CORRENTE DE 25A, SENSIBILIDADE DE 30mA</t>
  </si>
  <si>
    <t>TAMPA DE ENCAIXE 100 x 3000 mm, ZINCADA, PARA ELETROCALHA METÁLICA</t>
  </si>
  <si>
    <t>PT</t>
  </si>
  <si>
    <t>AGUA FRIA</t>
  </si>
  <si>
    <t>TÊ, PVC, SOLDÁVEL, DN 50 MM INSTALADO EM RESERVAÇÃO DE ÁGUA DE EDIFICAÇÃO QUE POSSUA RESERVATÓRIO DE FIBRA/FIBROCIMENTO   FORNECIMENTO E INSTALAÇÃO. AF_06/2016</t>
  </si>
  <si>
    <t>JOELHO 90 GRAUS, PVC, SOLDÁVEL, DN 40 MM INSTALADO EM RESERVAÇÃO DE ÁGUA DE EDIFICAÇÃO QUE POSSUA RESERVATÓRIO DE FIBRA/FIBROCIMENTO   FORNECIMENTO E INSTALAÇÃO. AF_06/2016</t>
  </si>
  <si>
    <t>JOELHO 90 GRAUS, PVC, SOLDÁVEL, DN 25MM, INSTALADO EM RAMAL DE DISTRIBUIÇÃO DE ÁGUA - FORNECIMENTO E INSTALAÇÃO. AF_12/2014</t>
  </si>
  <si>
    <t>89403</t>
  </si>
  <si>
    <t>ADAPTADOR CURTO COM BOLSA E ROSCA PARA REGISTRO, PVC, SOLDÁVEL, DN 32MM X 1?, INSTALADO EM</t>
  </si>
  <si>
    <t>REGISTRO DE GAVETA BRUTO, LATÃO, ROSCÁVEL, 3/4", FORNECIDO E INSTALADO EM RAMAL DE ÁGUA. A</t>
  </si>
  <si>
    <t xml:space="preserve">LUVA, PVC, SOLDÁVEL, DN 25MM, INSTALADO EM RAMAL DE DISTRIBUIÇÃO DE ÁGUA - FORNECIMENTO E </t>
  </si>
  <si>
    <t>001.014.003</t>
  </si>
  <si>
    <t>JOELHO 90 GRAUS, PVC, SERIE NORMAL, ESGOTO PREDIAL, DN 75 MM, JUNTA ELÁSTICA, FORNECIDO E INSTALADO EM RAMAL DE DESCARGA OU RAMAL DE ESGOTO SANITÁRIO. AF_12/2014</t>
  </si>
  <si>
    <t>001.014.007</t>
  </si>
  <si>
    <t>TE, PVC, SERIE NORMAL, ESGOTO PREDIAL, DN 50 X 50 MM, JUNTA ELÁSTICA, FORNECIDO E INSTALAD</t>
  </si>
  <si>
    <t>TUBO DE PVC PARA REDE COLETORA DE ESGOTO DE PAREDE MACIÇA, DN 75 MM, JUNTA ELÁSTICA - FORNECIMENTO E ASSENTAMENTO. AF_01/2021</t>
  </si>
  <si>
    <t>001.014.014</t>
  </si>
  <si>
    <t>001.014.018</t>
  </si>
  <si>
    <t>INCÊNDIO</t>
  </si>
  <si>
    <t>Planilha de Projeto</t>
  </si>
  <si>
    <t>% na Obra</t>
  </si>
  <si>
    <t>Leis Sociais (Cmp. Aux.)</t>
  </si>
  <si>
    <t>Percentual concluído</t>
  </si>
  <si>
    <t>Valor Base</t>
  </si>
  <si>
    <t>ENGENHEIRO ELETRICISTA COM ENCARGOS COMPLEMENTARES</t>
  </si>
  <si>
    <t>001.002.002</t>
  </si>
  <si>
    <t>001.002.006</t>
  </si>
  <si>
    <t>97912</t>
  </si>
  <si>
    <t>M3XKM</t>
  </si>
  <si>
    <t>001.005.003</t>
  </si>
  <si>
    <t>90830</t>
  </si>
  <si>
    <t>94228</t>
  </si>
  <si>
    <t>001.010.002</t>
  </si>
  <si>
    <t>001.010.006</t>
  </si>
  <si>
    <t>001.011</t>
  </si>
  <si>
    <t>MICTÓRIO SIFONADO LOUÇA BRANCA ? PADRÃO MÉDIO ? FORNECIMENTO E INSTALAÇÃO. AF_01/2020</t>
  </si>
  <si>
    <t>VASO SANITÁRIO SIFONADO COM CAIXA ACOPLADA LOUÇA BRANCA - PADRÃO MÉDIO, INCLUSO ENGATE FLEXÍVEL EM METAL CROMADO, 1/2  X 40CM - FORNECIMENTO E INSTALAÇÃO. AF_01/2020</t>
  </si>
  <si>
    <t>VASO SANITARIO SIFONADO CONVENCIONAL PARA PCD SEM FURO FRONTAL COM LOUÇA BRANCA, INCLUSO CONJUNTO DE LIGAÇÃO PARA BACIA SANITÁRIA AJUSTÁVEL E ASSENTO - FORNECIMENTO E INSTALAÇÃO. AF_01/2020</t>
  </si>
  <si>
    <t>91863</t>
  </si>
  <si>
    <t>ELETRODUTO RÍGIDO ROSCÁVEL, PVC, DN 32 MM (1"), PARA CIRCUITOS TERMINAIS, INSTALADO EM FORRO - FORNECIMENTO E INSTALAÇÃO. AF_12/2015</t>
  </si>
  <si>
    <t>91961</t>
  </si>
  <si>
    <t>CPELE5</t>
  </si>
  <si>
    <t>001.013.003</t>
  </si>
  <si>
    <t>001.013.007</t>
  </si>
  <si>
    <t>89650</t>
  </si>
  <si>
    <t>89356</t>
  </si>
  <si>
    <t>001.013.010</t>
  </si>
  <si>
    <t>89443</t>
  </si>
  <si>
    <t>001.013.014</t>
  </si>
  <si>
    <t>TE, PVC, SOLDÁVEL, DN 32MM, INSTALADO EM RAMAL DE DISTRIBUIÇÃO DE ÁGUA - FORNECIMENTO E IN</t>
  </si>
  <si>
    <t>ADAPTADOR CURTO COM BOLSA E ROSCA PARA REGISTRO, PVC, SOLDÁVEL, DN  25 MM X 3/4 , INSTALAD</t>
  </si>
  <si>
    <t>89436</t>
  </si>
  <si>
    <t>94660</t>
  </si>
  <si>
    <t>001.013.021</t>
  </si>
  <si>
    <t>LUVA DE REDUÇÃO, PVC, SOLDÁVEL, DN 40MM X 32MM, INSTALADO EM RAMAL DE DISTRIBUIÇÃO DE ÁGUA</t>
  </si>
  <si>
    <t>001.013.025</t>
  </si>
  <si>
    <t xml:space="preserve">JOELHO 90 GRAUS, PVC, SERIE NORMAL, ESGOTO PREDIAL, DN 40 MM, JUNTA SOLDÁVEL, FORNECIDO E </t>
  </si>
  <si>
    <t xml:space="preserve">JOELHO 90 GRAUS, PVC, SERIE NORMAL, ESGOTO PREDIAL, DN 75 MM, JUNTA ELÁSTICA, FORNECIDO E </t>
  </si>
  <si>
    <t>89825</t>
  </si>
  <si>
    <t>TÊ, CPVC, SOLDÁVEL, DN35MM, INSTALADO EM RAMAL DE DISTRIBUIÇÃO DE ÁGUA - FORNECIMENTO E INSTALAÇÃO. AF_12/2014</t>
  </si>
  <si>
    <t>TUBO DE PVC PARA REDE COLETORA DE ESGOTO DE PAREDE MACIÇA, DN 75 MM, JUNTA ELÁSTICA - FORN</t>
  </si>
  <si>
    <t>PLACA DE SINALIZACAO DE SEGURANCA CONTRA INCENDIO, FOTOLUMINESCENTE, RETANGULAR, *13 X 26*</t>
  </si>
  <si>
    <t>Cód. Unidade</t>
  </si>
  <si>
    <t>Quantidade</t>
  </si>
  <si>
    <t>Valor Parcial</t>
  </si>
  <si>
    <t>Cód. Insumo Global</t>
  </si>
  <si>
    <t>Vlr. Lei Social</t>
  </si>
  <si>
    <t>Quantidade da Equipe</t>
  </si>
  <si>
    <t>001.001.002</t>
  </si>
  <si>
    <t>97625</t>
  </si>
  <si>
    <t>DEMOLIÇÃO DE PILARES E VIGAS EM CONCRETO ARMADO, DE FORMA MECANIZADA COM MARTELETE, SEM RE</t>
  </si>
  <si>
    <t>97647</t>
  </si>
  <si>
    <t>97665</t>
  </si>
  <si>
    <t>REMOÇÃO DE LUMINÁRIAS, DE FORMA MANUAL, SEM REAPROVEITAMENTO. AF_12/2017</t>
  </si>
  <si>
    <t>97650</t>
  </si>
  <si>
    <t>97661</t>
  </si>
  <si>
    <t>MOVIMENTO DE TERRA</t>
  </si>
  <si>
    <t>001.004</t>
  </si>
  <si>
    <t>96530</t>
  </si>
  <si>
    <t>001.004.003</t>
  </si>
  <si>
    <t>001.004.010</t>
  </si>
  <si>
    <t>001.004.021</t>
  </si>
  <si>
    <t>ALVENARIA DE VEDAÇÃO DE BLOCOS CERÂMICOS FURADOS NA VERTICAL DE 19X19X39CM (ESPESSURA 19CM</t>
  </si>
  <si>
    <t>94559</t>
  </si>
  <si>
    <t>CALHA EM CHAPA DE AÇO GALVANIZADO NÚMERO 24, DESENVOLVIMENTO DE 100 CM, INCLUSO TRANSPORTE VERTICAL. AF_07/2019</t>
  </si>
  <si>
    <t>001.008</t>
  </si>
  <si>
    <t>PISO E REVESTIMENTO</t>
  </si>
  <si>
    <t>74245/1</t>
  </si>
  <si>
    <t>93442</t>
  </si>
  <si>
    <t>001.012.003</t>
  </si>
  <si>
    <t>93653</t>
  </si>
  <si>
    <t>93660</t>
  </si>
  <si>
    <t>001.012.010</t>
  </si>
  <si>
    <t>001.012.014</t>
  </si>
  <si>
    <t>001.012.021</t>
  </si>
  <si>
    <t>97592</t>
  </si>
  <si>
    <t>LUMINÁRIA TIPO PLAFON, DE SOBREPOR, COM 1 LÂMPADA LED DE 12/13 W, SEM REATOR - FORNECIMENT</t>
  </si>
  <si>
    <t>INTERRUPTOR PARALELO (2 MÓDULOS) COM 1 TOMADA DE EMBUTIR 2P+T 10 A,  INCLUINDO SUPORTE E P</t>
  </si>
  <si>
    <t>CPELE9</t>
  </si>
  <si>
    <t>TUBO, PVC, SOLDÁVEL, DN 25MM, INSTALADO EM RAMAL OU SUB-RAMAL DE ÁGUA - FORNECIMENTO E INS</t>
  </si>
  <si>
    <t>94693</t>
  </si>
  <si>
    <t>TE, PVC, SOLDÁVEL, DN 25MM, INSTALADO EM RAMAL DE DISTRIBUIÇÃO DE ÁGUA - FORNECIMENTO E IN</t>
  </si>
  <si>
    <t>001.013.018</t>
  </si>
  <si>
    <t>TUBO DE PVC PARA REDE COLETORA DE ESGOTO DE PAREDE MACIÇA, DN 100 MM, JUNTA ELÁSTICA, INSTALADO EM LOCAL COM NÍVEL BAIXO DE INTERFERÊNCIAS - FORNECIMENTO E ASSENTAMENTO. AF_06/2015</t>
  </si>
  <si>
    <t>TE DE REDUÇÃO, PVC, SERIE NORMAL, ESGOTO PREDIAL, DN 100 X 50 MM, JUNTA ELÁSTICA, FORNECIDO E INSTALADO EM RAMAL DE DESCARGA OU RAMAL DE ESGOTO SANITÁRIO. AF_12/2014</t>
  </si>
  <si>
    <t>001.015</t>
  </si>
  <si>
    <t>LIMPEZA DA OBRA</t>
  </si>
  <si>
    <t>LIMPEZA DE PISO CERÂMICO OU PORCELANATO COM PANO ÚMIDO. AF_04/2019</t>
  </si>
  <si>
    <t>Valor Unitário Indireto</t>
  </si>
  <si>
    <t>Subprojeto</t>
  </si>
  <si>
    <t>Marcação de Filtro</t>
  </si>
  <si>
    <t>ENCARREGADO GERAL DE OBRAS COM ENCARGOS COMPLEMENTARES</t>
  </si>
  <si>
    <t>MES</t>
  </si>
  <si>
    <t>DEMOLIÇÃO DE REVESTIMENTO CERÂMICO, DE FORMA MECANIZADA COM MARTELETE, SEM REAPROVEITAMENTO. AF_12/2017</t>
  </si>
  <si>
    <t>REMOÇÃO DE TELHAS, DE FIBROCIMENTO, METÁLICA E CERÂMICA, DE FORMA MANUAL, SEM REAPROVEITAM</t>
  </si>
  <si>
    <t>REMOÇÃO DE TRAMA DE MADEIRA PARA COBERTURA, DE FORMA MANUAL, SEM REAPROVEITAMENTO. AF_12/2017</t>
  </si>
  <si>
    <t>REMOÇÃO DE CABOS ELÉTRICOS, DE FORMA MANUAL, SEM REAPROVEITAMENTO. AF_12/2017</t>
  </si>
  <si>
    <t>96527</t>
  </si>
  <si>
    <t>001.004.007</t>
  </si>
  <si>
    <t>ARMAÇÃO DE PILAR OU VIGA DE UMA ESTRUTURA CONVENCIONAL DE CONCRETO ARMADO EM UMA EDIFICAÇÃO TÉRREA OU SOBRADO UTILIZANDO AÇO CA-50 DE 10,0 MM - MONTAGEM. AF_12/2015</t>
  </si>
  <si>
    <t>92915</t>
  </si>
  <si>
    <t>001.004.014</t>
  </si>
  <si>
    <t>001.004.018</t>
  </si>
  <si>
    <t>96545</t>
  </si>
  <si>
    <t>001.004.025</t>
  </si>
  <si>
    <t>87905</t>
  </si>
  <si>
    <t>EMBOÇO, PARA RECEBIMENTO DE CERÂMICA, EM ARGAMASSA TRAÇO 1:2:8, PREPARO MECÂNICO COM BETON</t>
  </si>
  <si>
    <t>KIT DE PORTA DE MADEIRA PARA VERNIZ, SEMI-OCA (LEVE OU MÉDIA), PADRÃO POPULAR, 80X210CM, ESPESSURA DE 3,5CM, ITENS INCLUSOS: DOBRADIÇAS, MONTAGEM E INSTALAÇÃO DO BATENTE, SEM FECHADURA - FORNECIMENTO E INSTALAÇÃO. AF_12/2019</t>
  </si>
  <si>
    <t>PORTA DE CORRER DE ALUMÍNIO, COM DUAS FOLHAS PARA VIDRO, INCLUSO VIDRO LISO INCOLOR, FECHA</t>
  </si>
  <si>
    <t>001.007.004</t>
  </si>
  <si>
    <t>PINTURA E ACABAMENTO</t>
  </si>
  <si>
    <t>100721</t>
  </si>
  <si>
    <t>001.011.003</t>
  </si>
  <si>
    <t>BANCADA MÁRMORE BRANCO 150 X 60 CM, COM CUBA DE EMBUTIR DE AÇO, VÁLVULA AMERICANA E SIFÃO TIPO GARRAFA EM METAL , ENGATE FLEXÍVEL 30 CM, TORNEIRA CROMADA, DE MESA, 1/2? OU 3/4?, PARA PIA COZINHA, PADRÃO ALTO - FORNEC. E INSTALAÇÃO. AF_01/2020</t>
  </si>
  <si>
    <t>VASO SANITARIO SIFONADO CONVENCIONAL PARA PCD SEM FURO FRONTAL COM LOUÇA BRANCA, INCLUSO C</t>
  </si>
  <si>
    <t>001.011.010</t>
  </si>
  <si>
    <t>CABO DE COBRE FLEXÍVEL ISOLADO, 50 MM², ANTI-CHAMA 0,6/1,0 KV, PARA DISTRIBUIÇÃO - FORNECI</t>
  </si>
  <si>
    <t>101881</t>
  </si>
  <si>
    <t>001.012.007</t>
  </si>
  <si>
    <t>DISJUNTOR MONOPOLAR TIPO DIN, CORRENTE NOMINAL DE 16A - FORNECIMENTO E INSTALAÇÃO. AF_04/2016</t>
  </si>
  <si>
    <t>001.012.018</t>
  </si>
  <si>
    <t>CURVA 180 GRAUS PARA ELETRODUTO, PVC, ROSCÁVEL, DN 40 MM (1 1/4"), PARA CIRCUITOS TERMINAI</t>
  </si>
  <si>
    <t>TOMADA BAIXA DE EMBUTIR (2 MÓDULOS), 2P+T 10 A, INCLUINDO SUPORTE E PLACA - FORNECIMENTO E</t>
  </si>
  <si>
    <t>001.012.025</t>
  </si>
  <si>
    <t>LUMINÁRIA TIPO CALHA, DE SOBREPOR, COM 2 LÂMPADAS TUBULARES DE 36 W - FORNECIMENTO E INSTA</t>
  </si>
  <si>
    <t>INTERRUPTOR PARALELO (2 MÓDULOS) COM 1 TOMADA DE EMBUTIR 2P+T 10 A,  INCLUINDO SUPORTE E PLACA - FORNECIMENTO E INSTALAÇÃO. AF_12/2015</t>
  </si>
  <si>
    <t>001.012.029</t>
  </si>
  <si>
    <t>001.012.032</t>
  </si>
  <si>
    <t>TAMPA DE ENCAIXE 100mm PARA TÊ DE DESCIDA LATERAL, ZINCADA, PARA ELETROCALHA METÁLICA</t>
  </si>
  <si>
    <t>CPELE12</t>
  </si>
  <si>
    <t>001.012.036</t>
  </si>
  <si>
    <t>TE DE DESCIDA LATERAL 100 X 50 mm, LISO, ZINCADO, PARA ELETROCALHA METALICA</t>
  </si>
  <si>
    <t>JOELHO 90 GRAUS, PVC, SOLDÁVEL, DN 40 MM INSTALADO EM RESERVAÇÃO DE ÁGUA DE EDIFICAÇÃO QUE</t>
  </si>
  <si>
    <t>JOELHO 45 GRAUS, CPVC, SOLDÁVEL, DN 35MM, INSTALADO EM RAMAL OU SUB-RAMAL DE ÁGUA ? FORNEC</t>
  </si>
  <si>
    <t>TE, PVC, SOLDÁVEL, DN 32MM, INSTALADO EM RAMAL DE DISTRIBUIÇÃO DE ÁGUA - FORNECIMENTO E INSTALAÇÃO. AF_12/2014</t>
  </si>
  <si>
    <t>TE, PVC, SERIE NORMAL, ESGOTO PREDIAL, DN 40 X 40 MM, JUNTA SOLDÁVEL, FORNECIDO E INSTALAD</t>
  </si>
  <si>
    <t>CPINC110</t>
  </si>
  <si>
    <t>99811</t>
  </si>
  <si>
    <t>Total Planilha</t>
  </si>
  <si>
    <t>Cod. Composição Local</t>
  </si>
  <si>
    <t>Valor Unitário</t>
  </si>
  <si>
    <t>Nome</t>
  </si>
  <si>
    <t>Custo Parcial</t>
  </si>
  <si>
    <t>Custo Indireto</t>
  </si>
  <si>
    <t>M3</t>
  </si>
  <si>
    <t>DEMOLIÇÃO DE PILARES E VIGAS EM CONCRETO ARMADO, DE FORMA MECANIZADA COM MARTELETE, SEM REAPROVEITAMENTO. AF_12/2017</t>
  </si>
  <si>
    <t>UN</t>
  </si>
  <si>
    <t>M</t>
  </si>
  <si>
    <t>92780</t>
  </si>
  <si>
    <t>ARMAÇÃO DE ESTRUTURAS DE CONCRETO ARMADO, EXCETO VIGAS, PILARES, LAJES E FUNDAÇÕES, UTILIZ</t>
  </si>
  <si>
    <t>CPINC118</t>
  </si>
  <si>
    <t>92777</t>
  </si>
  <si>
    <t>92271</t>
  </si>
  <si>
    <t>CONCRETAGEM DE EDIFICAÇÕES (PAREDES E LAJES) FEITAS COM SISTEMA DE FÔRMAS MANUSEÁVEIS, COM</t>
  </si>
  <si>
    <t>91326</t>
  </si>
  <si>
    <t>001.006.004</t>
  </si>
  <si>
    <t>PORTA DE ABRIR COM MOLA HIDRÁULICA, EM VIDRO TEMPERADO, 2 FOLHAS DE 90X210 CM, ESPESSURA DD 10MM, INCLUSIVE ACESSÓRIOS. AF_01/2021</t>
  </si>
  <si>
    <t>001.006.008</t>
  </si>
  <si>
    <t>94210</t>
  </si>
  <si>
    <t>CUMEEIRA PARA TELHA DE FIBROCIMENTO ONDULADA E = 6 MM, INCLUSO ACESSÓRIOS DE FIXAÇÃO E IÇAMENTO. AF_07/2019</t>
  </si>
  <si>
    <t>001.009.001</t>
  </si>
  <si>
    <t>87269</t>
  </si>
  <si>
    <t>001.009.005</t>
  </si>
  <si>
    <t>100754</t>
  </si>
  <si>
    <t>BARRA DE APOIO RETA, EM ALUMINIO, COMPRIMENTO 80 CM,  FIXADA NA PAREDE - FORNECIMENTO E INSTALAÇÃO. AF_01/2020</t>
  </si>
  <si>
    <t>001.011.007</t>
  </si>
  <si>
    <t>TORNEIRA CROMADA DE MESA, 1/2" OU 3/4", PARA LAVATÓRIO, PADRÃO POPULAR - FORNECIMENTO E INSTALAÇÃO. AF_12/2013</t>
  </si>
  <si>
    <t>100849</t>
  </si>
  <si>
    <t>91922</t>
  </si>
  <si>
    <t>CURVA 180 GRAUS PARA ELETRODUTO, PVC, ROSCÁVEL, DN 40 MM (1 1/4"), PARA CIRCUITOS TERMINAIS, INSTALADA EM PAREDE - FORNECIMENTO E INSTALAÇÃO. AF_12/2015</t>
  </si>
  <si>
    <t>TÊ, PVC, SOLDÁVEL, DN 50 MM INSTALADO EM RESERVAÇÃO DE ÁGUA DE EDIFICAÇÃO QUE POSSUA RESER</t>
  </si>
  <si>
    <t>89440</t>
  </si>
  <si>
    <t>CAIXA SIFONADA, PVC, DN 100 X 100 X 50 MM, JUNTA ELÁSTICA, FORNECIDA E INSTALADA EM RAMAL DE DESCARGA OU EM RAMAL DE ESGOTO SANITÁRIO. AF_12/2014</t>
  </si>
  <si>
    <t>89731</t>
  </si>
  <si>
    <t>001.014.004</t>
  </si>
  <si>
    <t>001.014.008</t>
  </si>
  <si>
    <t>001.014.011</t>
  </si>
  <si>
    <t>001.014.015</t>
  </si>
  <si>
    <t>CPINC1</t>
  </si>
  <si>
    <t>LIMPEZA DE CONTRAPISO COM VASSOURA A SECO. AF_04/2019</t>
  </si>
  <si>
    <t>LIMPEZA DE REVESTIMENTO CERÂMICO EM PAREDE COM PANO ÚMIDO AF_04/2019</t>
  </si>
  <si>
    <t>Cód. Insumo Local</t>
  </si>
  <si>
    <t>Unidade</t>
  </si>
  <si>
    <t>Coligada da Natureza Orçamentária/Financeira</t>
  </si>
  <si>
    <t>Custo Unitário Indireto</t>
  </si>
  <si>
    <t>001.001</t>
  </si>
  <si>
    <t>001.002.003</t>
  </si>
  <si>
    <t>m2</t>
  </si>
  <si>
    <t>Metro quadrado</t>
  </si>
  <si>
    <t>001.002.007</t>
  </si>
  <si>
    <t>001.002.010</t>
  </si>
  <si>
    <t>CONCRETAGEM DE SAPATAS, FCK 25 MPA, COM USO DE BOMBA ? LANÇAMENTO, ADENSAMENTO E ACABAMENT</t>
  </si>
  <si>
    <t>ARMAÇÃO DE BLOCO, VIGA BALDRAME OU SAPATA UTILIZANDO AÇO CA-50 DE 12,5 MM - MONTAGEM. AF_06/2017</t>
  </si>
  <si>
    <t>FABRICAÇÃO, MONTAGEM E DESMONTAGEM DE FÔRMA PARA VIGA BALDRAME, EM CHAPA DE MADEIRA COMPENSADA RESINADA, E=17 MM, 4 UTILIZAÇÕES. AF_06/2017</t>
  </si>
  <si>
    <t>CHAPISCO APLICADO EM ALVENARIA (COM PRESENÇA DE VÃOS) E ESTRUTURAS DE CONCRETO DE FACHADA,</t>
  </si>
  <si>
    <t>001.005.004</t>
  </si>
  <si>
    <t>ALVENARIA DE VEDAÇÃO DE BLOCOS CERÂMICOS FURADOS NA VERTICAL DE 19X19X39CM (ESPESSURA 19CM) DE PAREDES COM ÁREA LÍQUIDA MAIOR OU IGUAL A 6M² COM VÃOS E ARGAMASSA DE ASSENTAMENTO COM PREPARO EM BETONEIRA. AF_06/2014</t>
  </si>
  <si>
    <t>FECHADURA DE EMBUTIR COM CILINDRO, EXTERNA, COMPLETA, ACABAMENTO PADRÃO MÉDIO, INCLUSO EXECUÇÃO DE FURO - FORNECIMENTO E INSTALAÇÃO. AF_08/2015</t>
  </si>
  <si>
    <t>94570</t>
  </si>
  <si>
    <t>TELHAMENTO COM TELHA ONDULADA DE FIBROCIMENTO E = 6 MM, COM RECOBRIMENTO LATERAL DE 1 1/4 DE ONDA PARA TELHADO COM INCLINAÇÃO MÁXIMA DE 10°, COM ATÉ 2 ÁGUAS, INCLUSO IÇAMENTO. AF_07/2019</t>
  </si>
  <si>
    <t>94229</t>
  </si>
  <si>
    <t>001.008.001</t>
  </si>
  <si>
    <t>REVESTIMENTO CERÂMICO PARA PISO COM PLACAS TIPO PORCELANATO DE DIMENSÕES 60X60 CM APLICADO</t>
  </si>
  <si>
    <t>001.010.003</t>
  </si>
  <si>
    <t>DIVISORIA SANITÁRIA, TIPO CABINE, EM PAINEL DE GRANILITE, ESP = 3CM, ASSENTADO COM ARGAMASSA COLANTE AC III-E, EXCLUSIVE FERRAGENS. AF_01/2021</t>
  </si>
  <si>
    <t>001.012</t>
  </si>
  <si>
    <t>91926</t>
  </si>
  <si>
    <t>92988</t>
  </si>
  <si>
    <t>DISJUNTOR BIPOLAR TIPO DIN, CORRENTE NOMINAL DE 16A - FORNECIMENTO E INSTALAÇÃO. AF_04/2016</t>
  </si>
  <si>
    <t>91864</t>
  </si>
  <si>
    <t>91959</t>
  </si>
  <si>
    <t>INTERRUPTOR SIMPLES (2 MÓDULOS), 10A/250V, INCLUINDO SUPORTE E PLACA - FORNECIMENTO E INST</t>
  </si>
  <si>
    <t>LUMINÁRIA ARANDELA TIPO TARTARUGA, COM GRADE, DE SOBREPOR, COM 1 LÂMPADA FLUORESCENTE DE 15 W, SEM REATOR - FORNECIMENTO E INSTALAÇÃO. AF_02/2020</t>
  </si>
  <si>
    <t>LUMINÁRIA ARANDELA TIPO TARTARUGA, COM GRADE, DE SOBREPOR, COM 1 LÂMPADA FLUORESCENTE DE 1</t>
  </si>
  <si>
    <t>CPELE6</t>
  </si>
  <si>
    <t>SAÍDA LATERAL PARA ELETRODUTO 1"</t>
  </si>
  <si>
    <t>JOELHO 90 GRAUS, PVC, SOLDÁVEL, DN 50 MM INSTALADO EM RESERVAÇÃO DE ÁGUA DE EDIFICAÇÃO QUE</t>
  </si>
  <si>
    <t>001.013.004</t>
  </si>
  <si>
    <t>JOELHO 90 GRAUS, PVC, SOLDÁVEL, DN 32MM, INSTALADO EM RAMAL DE DISTRIBUIÇÃO DE ÁGUA - FORNECIMENTO E INSTALAÇÃO. AF_12/2014</t>
  </si>
  <si>
    <t>89408</t>
  </si>
  <si>
    <t>001.013.008</t>
  </si>
  <si>
    <t>001.013.011</t>
  </si>
  <si>
    <t>TÊ DE REDUÇÃO, PVC, SOLDÁVEL, DN 32MM X 25MM, INSTALADO EM RAMAL DE DISTRIBUIÇÃO DE ÁGUA - FORNECIMENTO E INSTALAÇÃO. AF_12/2014</t>
  </si>
  <si>
    <t>001.013.015</t>
  </si>
  <si>
    <t>89353</t>
  </si>
  <si>
    <t>001.013.022</t>
  </si>
  <si>
    <t>89433</t>
  </si>
  <si>
    <t>REGISTRO DE ESFERA, PVC, SOLDÁVEL, DN  25 MM, INSTALADO EM RESERVAÇÃO DE ÁGUA DE EDIFICAÇÃ</t>
  </si>
  <si>
    <t>89724</t>
  </si>
  <si>
    <t>JOELHO 90 GRAUS, PVC, SERIE NORMAL, ESGOTO PREDIAL, DN 50 MM, JUNTA ELÁSTICA,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</si>
  <si>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</si>
  <si>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89782</t>
  </si>
  <si>
    <t>EXTINTOR DE INCÊNDIO PORTÁTIL COM CARGA DE PQS DE 4 KG, CLASSE BC - FORNECIMENTO E INSTALAÇÃO. AF_10/2020_P</t>
  </si>
  <si>
    <t>001.016.001</t>
  </si>
  <si>
    <t>001.001.003</t>
  </si>
  <si>
    <t>97644</t>
  </si>
  <si>
    <t>REMOÇÃO DE INTERRUPTORES/TOMADAS ELÉTRICAS, DE FORMA MANUAL, SEM REAPROVEITAMENTO. AF_12/2</t>
  </si>
  <si>
    <t>TRANSPORTE COM CAMINHÃO BASCULANTE DE 6 M3, EM VIA URBANA EM LEITO NATURAL (UNIDADE: M3XKM</t>
  </si>
  <si>
    <t>ESCAVAÇÃO MANUAL DE VALA COM PROFUNDIDADE MENOR OU IGUAL A 1,30 M. AF_03/2016</t>
  </si>
  <si>
    <t>001.004.004</t>
  </si>
  <si>
    <t>001.004.011</t>
  </si>
  <si>
    <t>001.005</t>
  </si>
  <si>
    <t>ALVENARIA DE VEDAÇÃO DE BLOCOS CERÂMICOS FURADOS NA HORIZONTAL DE 9X19X19CM (ESPESSURA 9CM) DE PAREDES COM ÁREA LÍQUIDA MAIOR OU IGUAL A 6M² SEM VÃOS E ARGAMASSA DE ASSENTAMENTO COM PREPARO EM BETONEIRA. AF_06/2014</t>
  </si>
  <si>
    <t>001.007.001</t>
  </si>
  <si>
    <t>CALHA EM CHAPA DE AÇO GALVANIZADO NÚMERO 24, DESENVOLVIMENTO DE 100 CM, INCLUSO TRANSPORTE</t>
  </si>
  <si>
    <t>001.009</t>
  </si>
  <si>
    <t>94992</t>
  </si>
  <si>
    <t>98695</t>
  </si>
  <si>
    <t>REVESTIMENTO CERÂMICO PARA PAREDES INTERNAS COM PLACAS TIPO ESMALTADA EXTRA DE DIMENSÕES 2</t>
  </si>
  <si>
    <t>APLICAÇÃO MANUAL DE PINTURA COM TINTA LÁTEX ACRÍLICA EM PAREDES, DUAS DEMÃOS. AF_06/2014</t>
  </si>
  <si>
    <t>102257</t>
  </si>
  <si>
    <t>CPCIV4</t>
  </si>
  <si>
    <t>CABO DE COBRE FLEXÍVEL ISOLADO, 4 MM², ANTI-CHAMA 450/750 V, PARA CIRCUITOS TERMINAIS - FO</t>
  </si>
  <si>
    <t>001.012.004</t>
  </si>
  <si>
    <t>93661</t>
  </si>
  <si>
    <t>001.012.011</t>
  </si>
  <si>
    <t>DISJUNTOR BIPOLAR TIPO DIN, CORRENTE NOMINAL DE 20A - FORNECIMENTO E INSTALAÇÃO. AF_04/2016</t>
  </si>
  <si>
    <t>CPINC98</t>
  </si>
  <si>
    <t>001.012.022</t>
  </si>
  <si>
    <t>LUMINÁRIA TIPO CALHA, DE SOBREPOR, COM 2 LÂMPADAS TUBULARES DE 36 W - FORNECIMENTO E INSTALAÇÃO. AF_11/2017</t>
  </si>
  <si>
    <t>97608</t>
  </si>
  <si>
    <t>JOELHO 90 GRAUS, PVC, SOLDÁVEL, DN 50 MM INSTALADO EM RESERVAÇÃO DE ÁGUA DE EDIFICAÇÃO QUE POSSUA RESERVATÓRIO DE FIBRA/FIBROCIMENTO   FORNECIMENTO E INSTALAÇÃO. AF_06/2016</t>
  </si>
  <si>
    <t>94694</t>
  </si>
  <si>
    <t>94792</t>
  </si>
  <si>
    <t>94676</t>
  </si>
  <si>
    <t>JOELHO 45 GRAUS, CPVC, SOLDÁVEL, DN 35MM, INSTALADO EM RAMAL OU SUB-RAMAL DE ÁGUA ? FORNECIMENTO E INSTALAÇÃO. AF_12/2014</t>
  </si>
  <si>
    <t>TÊ DE REDUÇÃO, PVC, SOLDÁVEL, DN 40 MM X 32 MM, INSTALADO EM RESERVAÇÃO DE ÁGUA DE EDIFICAÇÃO QUE POSSUA RESERVATÓRIO DE FIBRA/FIBROCIMENTO   FORNECIMENTO E INSTALAÇÃO. AF_06/2016</t>
  </si>
  <si>
    <t>TÊ DE REDUÇÃO, PVC, SOLDÁVEL, DN 32MM X 25MM, INSTALADO EM RAMAL DE DISTRIBUIÇÃO DE ÁGUA -</t>
  </si>
  <si>
    <t>001.013.019</t>
  </si>
  <si>
    <t xml:space="preserve">LUVA, PVC, SOLDÁVEL, DN 32MM, INSTALADO EM RAMAL DE DISTRIBUIÇÃO DE ÁGUA - FORNECIMENTO E </t>
  </si>
  <si>
    <t>94490</t>
  </si>
  <si>
    <t>001.013.026</t>
  </si>
  <si>
    <t>REGISTRO DE ESFERA, PVC, SOLDÁVEL, DN  50 MM, INSTALADO EM RESERVAÇÃO DE ÁGUA DE EDIFICAÇÃO QUE POSSUA RESERVATÓRIO DE FIBRA/FIBROCIMENTO   FORNECIMENTO E INSTALAÇÃO. AF_06/2016</t>
  </si>
  <si>
    <t>CAIXA DE GORDURA PEQUENA (CAPACIDADE: 19 L), CIRCULAR, EM PVC, DIÂMETRO INTERNO= 0,3 M. AF_05/2018</t>
  </si>
  <si>
    <t>TUBO DE PVC PARA REDE COLETORA DE ESGOTO DE PAREDE MACIÇA, DN 50 MM, JUNTA ELÁSTICA - FORNECIMENTO E ASSENTAMENTO. AF_01/2021</t>
  </si>
  <si>
    <t>CURVA LONGA 45 GRAUS, PVC, SERIE NORMAL, ESGOTO PREDIAL, DN 100 MM, JUNTA ELÁSTICA, FORNEC</t>
  </si>
  <si>
    <t>001.015.001</t>
  </si>
  <si>
    <t>101908</t>
  </si>
  <si>
    <t>001.016</t>
  </si>
  <si>
    <t>SINAPI - DES - OUT 2021</t>
  </si>
  <si>
    <t>RESUMO DO ORÇAMENTO</t>
  </si>
  <si>
    <t>OBRA:</t>
  </si>
  <si>
    <t>ENDEREÇO:</t>
  </si>
  <si>
    <t>MUNICÍPIO:</t>
  </si>
  <si>
    <t>ASSUNTO:</t>
  </si>
  <si>
    <t>ITEM</t>
  </si>
  <si>
    <t>DESCRIÇÃO DO SERVIÇO</t>
  </si>
  <si>
    <t>VL. PARCIAL
(R$)</t>
  </si>
  <si>
    <t>TOTAL</t>
  </si>
  <si>
    <t>OBRA DO SENAR BARRA DO GARÇAS</t>
  </si>
  <si>
    <t>ADEQUAÇÃO DE SALA DE AULA</t>
  </si>
  <si>
    <t>BARRA DO GARÇAS - MT</t>
  </si>
  <si>
    <t>Rua Mato Grosso, n°1100, Bairro União - Barra do Garças-MT</t>
  </si>
  <si>
    <t>REF.: SINAPI-MT
DES_OUT/2021</t>
  </si>
  <si>
    <t>Custo Acumulado</t>
  </si>
  <si>
    <t>Porcentagem Acumulado</t>
  </si>
  <si>
    <t>Custo</t>
  </si>
  <si>
    <t xml:space="preserve"> 10,96%</t>
  </si>
  <si>
    <t xml:space="preserve"> 28,6%</t>
  </si>
  <si>
    <t xml:space="preserve"> 29,64%</t>
  </si>
  <si>
    <t xml:space="preserve"> 26,84%</t>
  </si>
  <si>
    <t>Porcentagem</t>
  </si>
  <si>
    <t>LIMPEZA DE OBRA</t>
  </si>
  <si>
    <t>PISOS E REVESTIMENTOS</t>
  </si>
  <si>
    <t>ESQUADRIAS</t>
  </si>
  <si>
    <t>ESTRUTURAS DE CONCRETO ARMADO</t>
  </si>
  <si>
    <t>150 DIAS</t>
  </si>
  <si>
    <t>120 DIAS</t>
  </si>
  <si>
    <t>90 DIAS</t>
  </si>
  <si>
    <t>60 DIAS</t>
  </si>
  <si>
    <t>30 DIAS</t>
  </si>
  <si>
    <t>Total Por Etapa</t>
  </si>
  <si>
    <t>Item</t>
  </si>
  <si>
    <t>Cronograma Físico e Financeiro</t>
  </si>
  <si>
    <t>Desonerado: embutido nos preços unitário dos insumos de mão de obra, de acordo com as bases.</t>
  </si>
  <si>
    <t>SENAR - BARRA DO GARÇAS MT</t>
  </si>
  <si>
    <t>Encargos Sociais</t>
  </si>
  <si>
    <t>B.D.I.</t>
  </si>
  <si>
    <t>Bancos</t>
  </si>
  <si>
    <t>Obra</t>
  </si>
  <si>
    <t xml:space="preserve">SINAPI -Out/2021 - Mato Grosso
</t>
  </si>
  <si>
    <t>Codigo</t>
  </si>
  <si>
    <t>Und</t>
  </si>
  <si>
    <t>Coeficiente</t>
  </si>
  <si>
    <t>Valor</t>
  </si>
  <si>
    <t>CONCRETAGEM DE SAPATAS, FCK 25 MPA, COM USO DE BOMBA  LANÇAMENTO, ADENSAMENTO E ACABAMENTO. AF_11/2016</t>
  </si>
  <si>
    <t>m3</t>
  </si>
  <si>
    <t>PEDREIRO COM ENCARGOS COMPLEMENTARES</t>
  </si>
  <si>
    <t>CONCRETAGEM DE SAPATAS, FCK 25 MPA, COM USO DE BOMBA  LANÇAMENTO, ADENSAMENTO E ACABAMENTO. AF_11/2017</t>
  </si>
  <si>
    <t>SERVENTE COM ENCARGOS COMPLEMENTARES</t>
  </si>
  <si>
    <t>CONCRETAGEM DE SAPATAS, FCK 25 MPA, COM USO DE BOMBA  LANÇAMENTO, ADENSAMENTO E ACABAMENTO. AF_11/2018</t>
  </si>
  <si>
    <t>VIBRADOR DE IMERSÃO, DIÂMETRO DE PONTEIRA 45MM, MOTOR ELÉTRICO TRIFÁSICO POTÊNCIA DE 2 CV - CHP DIURNO. AF_06/2015</t>
  </si>
  <si>
    <t>CHP</t>
  </si>
  <si>
    <t>CONCRETAGEM DE SAPATAS, FCK 25 MPA, COM USO DE BOMBA  LANÇAMENTO, ADENSAMENTO E ACABAMENTO. AF_11/2019</t>
  </si>
  <si>
    <t>VIBRADOR DE IMERSÃO, DIÂMETRO DE PONTEIRA 45MM, MOTOR ELÉTRICO TRIFÁSICO POTÊNCIA DE 2 CV - CHI DIURNO. AF_06/2015</t>
  </si>
  <si>
    <t>CHI</t>
  </si>
  <si>
    <t>CONCRETAGEM DE SAPATAS, FCK 25 MPA, COM USO DE BOMBA  LANÇAMENTO, ADENSAMENTO E ACABAMENTO. AF_11/2020</t>
  </si>
  <si>
    <t>CONCRETO USINADO BOMBEAVEL, CLASSE DE RESISTENCIA C25, COM BRITA 0 E 1, SLUMP = 100 +/- 20 MM, INCLUI SERVICO DE BOMBEAMENTO (NBR 8953)</t>
  </si>
  <si>
    <t>m³</t>
  </si>
  <si>
    <t>CONCRETAGEM DE VIGAS, FCK 25 MPA, COM USO DE BOMBA  LANÇAMENTO, ADENSAMENTO E ACABAMENTO. AF_11/2016</t>
  </si>
  <si>
    <t xml:space="preserve"> CPCIV4 </t>
  </si>
  <si>
    <t>Und.</t>
  </si>
  <si>
    <t>VASO SANITARIO SIFONADO CONVENCIONAL PARA PCD SEM FURO FRONTAL COM  LOUÇA BRANCA SEM ASSENTO -  FORNECIMENTO E INSTALAÇÃO. AF_01/2020</t>
  </si>
  <si>
    <t>CONJUNTO DE LIGACAO PARA BACIA SANITARIA AJUSTAVEL, EM PLASTICO BRANCO, COM TUBO, CANOPLA E ESPUDE</t>
  </si>
  <si>
    <t xml:space="preserve">COT. 09 </t>
  </si>
  <si>
    <t>Assento sanitário p/ PNE</t>
  </si>
  <si>
    <t xml:space="preserve"> CPINC98 </t>
  </si>
  <si>
    <t>ELETRICISTA COM ENCARGOS COMPLEMENTARES</t>
  </si>
  <si>
    <t>AUXILIAR DE ELETRICISTA COM ENCARGOS COMPLEMENTARES</t>
  </si>
  <si>
    <t>DISPOSITIVO DR, 2 POLOS, SENSIBILIDADE DE 30 MA, CORRENTE DE 25 A, TIPO AC</t>
  </si>
  <si>
    <t xml:space="preserve"> CPELE5 </t>
  </si>
  <si>
    <t>m</t>
  </si>
  <si>
    <t>COT. 08</t>
  </si>
  <si>
    <t>Eletrocalha metálica  perfurada 100 x 50 x 3000 mm (ref. mopa ou similar) Eletrocalha metálica perfurada 100 x 50 x 3000 mm (ref. mopa ou similar)</t>
  </si>
  <si>
    <t xml:space="preserve"> CPELE6 </t>
  </si>
  <si>
    <t>COT. 05</t>
  </si>
  <si>
    <t>Curva horizontal 100 x 50 mm para eletrocalha metálica, com ângulo 90° (ref.: mopa ou similar)</t>
  </si>
  <si>
    <t>un</t>
  </si>
  <si>
    <t xml:space="preserve"> CPELE9 </t>
  </si>
  <si>
    <t>COT. 01</t>
  </si>
  <si>
    <t>Tampa de encaixe para curva 90º, horizontal, 100mm, zincada, para eletrocalha metálica (ref. mopa ou similar)</t>
  </si>
  <si>
    <t>SERVENTE DE OBRAS</t>
  </si>
  <si>
    <t xml:space="preserve"> CPELE7 </t>
  </si>
  <si>
    <t>COT. 07</t>
  </si>
  <si>
    <t>Terminal 100 x 50 mm para eletrocalha metalica (ref. Mopa ou similar)</t>
  </si>
  <si>
    <t xml:space="preserve"> CPELE8 </t>
  </si>
  <si>
    <t>Tê horizontal 100 x 50 mm para eletrocalha metálica (ref. Mopa ou similar)</t>
  </si>
  <si>
    <t xml:space="preserve"> CPELE10 </t>
  </si>
  <si>
    <t>COT. 03</t>
  </si>
  <si>
    <t>Tampa de encaixe 100 X3000mm, zincada, para eletrocalha metálica (ref.: mopa ou similar)</t>
  </si>
  <si>
    <t xml:space="preserve"> CPELE11 </t>
  </si>
  <si>
    <t>COT. 02</t>
  </si>
  <si>
    <t>Tampa de encaixe 100mm para Tê de descida lateral, zincada, para eletrocalha metálica (ref.: mopa ou similar)</t>
  </si>
  <si>
    <t xml:space="preserve"> CPELE12 </t>
  </si>
  <si>
    <t>COT. 06</t>
  </si>
  <si>
    <t>Tê vertical 100 x 50 mm para eletrocalha metálica (ref. Mopa ou similar)</t>
  </si>
  <si>
    <t xml:space="preserve"> CPELE13 </t>
  </si>
  <si>
    <t>COT. 04</t>
  </si>
  <si>
    <t>Saída horizontal para eletroduto 1" (ref. vl 33 valemam ou similar)</t>
  </si>
  <si>
    <t xml:space="preserve"> CPCIV2 </t>
  </si>
  <si>
    <t>Pt</t>
  </si>
  <si>
    <t>TOMADAS (2 MODULOS) 2P+T 10A, 250V, CONJUNTO MONTADO PARA EMBUTIR 4" X 2" (PLACA
+ SUPORTE + MODULOS)</t>
  </si>
  <si>
    <t>CAIXA DE LUZ "4 X 2" EM ACO ESMALTADA</t>
  </si>
  <si>
    <t>ELETRODUTO DE PVC RIGIDO ROSCAVEL DE 3/4 ", SEM LUVA</t>
  </si>
  <si>
    <t>FITA ISOLANTE ADESIVA ANTICHAMA, USO ATE 750 V, EM ROLO DE 19 MM X 20 M</t>
  </si>
  <si>
    <t xml:space="preserve"> CPINC108 </t>
  </si>
  <si>
    <t>AUXILIAR DE ENCANADOR OU BOMBEIRO HIDRÁULICO COM ENCARGOS COMPLEMENTARES</t>
  </si>
  <si>
    <t>ENCANADOR OU BOMBEIRO HIDRÁULICO COM ENCARGOS COMPLEMENTARES</t>
  </si>
  <si>
    <t>ADAPTADOR PVC ROSCAVEL, COM FLANGES E ANEL DE VEDACAO, 1/2", PARA CAIXA D' AGUA</t>
  </si>
  <si>
    <t>ADAPTADOR PVC SOLDAVEL, COM FLANGES LIVRES, 32 MM X 1", PARA CAIXA D' AGUA</t>
  </si>
  <si>
    <t>ADAPTADOR PVC SOLDAVEL, LONGO, COM FLANGE LIVRE,  25 MM X 3/4", PARA CAIXA D' AGUA</t>
  </si>
  <si>
    <t>ADESIVO PLASTICO PARA PVC, BISNAGA COM 75 GR</t>
  </si>
  <si>
    <t>FITA VEDA ROSCA EM ROLOS DE 18 MM X 10 M (L X C)</t>
  </si>
  <si>
    <t>JOELHO PVC, SOLDAVEL, 90 GRAUS, 32 MM, PARA AGUA FRIA PREDIAL</t>
  </si>
  <si>
    <t>TE SOLDAVEL, PVC, 90 GRAUS, 32 MM, PARA AGUA FRIA PREDIAL (NBR 5648)</t>
  </si>
  <si>
    <t>TUBO PVC, SOLDAVEL, DN 25 MM, AGUA FRIA (NBR-5648)</t>
  </si>
  <si>
    <t>TUBO PVC, SOLDAVEL, DN 32 MM, AGUA FRIA (NBR-5648)</t>
  </si>
  <si>
    <t>REGISTRO DE ESFERA, PVC, COM VOLANTE, VS, SOLDAVEL, DN 32 MM, COM CORPO DIVIDIDO</t>
  </si>
  <si>
    <t>TORNEIRA DE BOIA CONVENCIONAL PARA CAIXA D'AGUA, 1/2", COM HASTE E TORNEIRA METALICOS E BALAO PLASTICO</t>
  </si>
  <si>
    <t>CAIXA D'AGUA FIBRA DE VIDRO PARA 5000 LITROS, COM TAMPA</t>
  </si>
  <si>
    <t xml:space="preserve"> CPINC109 </t>
  </si>
  <si>
    <t>ASSENTADOR DE TUBOS COM ENCARGOS COMPLEMENTARES</t>
  </si>
  <si>
    <t>PASTA LUBRIFICANTE PARA TUBOS E CONEXOES COM JUNTA ELASTICA (USO EM PVC, ACO, POLIETILENO E OUTROS) ( DE *400* G)</t>
  </si>
  <si>
    <t>TUBO PVC SERIE NORMAL, DN 50 MM, PARA ESGOTO PREDIAL (NBR 5688)</t>
  </si>
  <si>
    <t xml:space="preserve"> CPINC110 </t>
  </si>
  <si>
    <t>TUBO PVC SERIE NORMAL, DN 75 MM, PARA ESGOTO PREDIAL (NBR 5688)</t>
  </si>
  <si>
    <t xml:space="preserve"> CPINC111 </t>
  </si>
  <si>
    <t>ANEL BORRACHA PARA TUBO ESGOTO PREDIAL, DN 100 MM (NBR 5688)</t>
  </si>
  <si>
    <t>JOELHO PVC, SOLDAVEL, PB, 90 GRAUS, DN 50 MM, PARA ESGOTO PREDIAL</t>
  </si>
  <si>
    <t xml:space="preserve"> CPINC112 </t>
  </si>
  <si>
    <t>JOELHO PVC, SOLDAVEL, PB, 90 GRAUS, DN 75 MM, PARA ESGOTO PREDIAL</t>
  </si>
  <si>
    <t xml:space="preserve"> CPINC113 </t>
  </si>
  <si>
    <t>JOELHO PVC, SOLDAVEL, PB, 90 GRAUS, DN 100 MM, PARA ESGOTO PREDIAL</t>
  </si>
  <si>
    <t xml:space="preserve"> CPINC116 </t>
  </si>
  <si>
    <t>TE DE REDUCAO, PVC PBA, BBB, JE, DN 100 X 50 / DE 110 X 60 MM, PARA REDE AGUA (NBR 10351)</t>
  </si>
  <si>
    <t xml:space="preserve"> CPINC115 </t>
  </si>
  <si>
    <t>TE DE REDUCAO, PVC PBA, BBB, JE, DN 100 X 75 / DE 110 X 85 MM, PARA REDE AGUA (NBR 10351)</t>
  </si>
  <si>
    <t xml:space="preserve"> DIQ77 </t>
  </si>
  <si>
    <t>TUBO PVC  SERIE NORMAL, DN 40 MM, PARA ESGOTO  PREDIAL (NBR 5688)</t>
  </si>
  <si>
    <t xml:space="preserve"> CPINC1</t>
  </si>
  <si>
    <t>FORNECIMENTO E INSTLAÇÃO DE PLACA DE SINALIZACAO DE SEGURANCA CONTRA INCENDIO, FOTOLUMINESCENTE, RETANGULAR, *13 X 26* CM, EM PVC *2* MM ANTI-CHAMAS (SIMBOLOS, CORES E PICTOGRAMAS CONFORME NBR 13434)</t>
  </si>
  <si>
    <t xml:space="preserve"> 88247 </t>
  </si>
  <si>
    <t>BDI</t>
  </si>
  <si>
    <t>DISCRIMINAÇÃO</t>
  </si>
  <si>
    <t>PERCENTUAL
(%)</t>
  </si>
  <si>
    <t>1.0</t>
  </si>
  <si>
    <t>ADMINISTRAÇÃO DA OBRA</t>
  </si>
  <si>
    <t>MAX</t>
  </si>
  <si>
    <t>MIN</t>
  </si>
  <si>
    <t>1.1</t>
  </si>
  <si>
    <t>Administração Central</t>
  </si>
  <si>
    <t>1.2</t>
  </si>
  <si>
    <t>Despesas Financeiras</t>
  </si>
  <si>
    <t>1.3</t>
  </si>
  <si>
    <t>Riscos</t>
  </si>
  <si>
    <t>1.4</t>
  </si>
  <si>
    <t>Seguros e Garantias</t>
  </si>
  <si>
    <t>2.0</t>
  </si>
  <si>
    <t>LUCRO</t>
  </si>
  <si>
    <t>2.1</t>
  </si>
  <si>
    <t>Lucro Operacional</t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</si>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</sst>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#,##0.0000"/>
    <numFmt numFmtId="165" formatCode="#,###"/>
    <numFmt numFmtId="166" formatCode="#,##0.0000000"/>
    <numFmt numFmtId="167" formatCode="[$-416]mmmm\-yy;@"/>
    <numFmt numFmtId="168" formatCode="_(&quot;R$ &quot;* #,##0.00_);_(&quot;R$ &quot;* \(#,##0.00\);_(&quot;R$ &quot;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20"/>
      <color theme="1"/>
      <name val="Arial"/>
      <family val="2"/>
    </font>
    <font>
      <sz val="11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1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/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8" fillId="0" borderId="0"/>
    <xf numFmtId="9" fontId="18" fillId="0" borderId="0" applyFont="0" applyFill="0" applyBorder="0" applyAlignment="0" applyProtection="0"/>
    <xf numFmtId="0" fontId="22" fillId="0" borderId="0"/>
    <xf numFmtId="168" fontId="18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49" fontId="0" fillId="0" borderId="0" xfId="0" applyNumberFormat="1" applyAlignment="1"/>
    <xf numFmtId="165" fontId="0" fillId="0" borderId="0" xfId="0" applyNumberFormat="1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  <xf numFmtId="165" fontId="1" fillId="0" borderId="0" xfId="0" applyNumberFormat="1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1" xfId="0" applyFont="1" applyBorder="1"/>
    <xf numFmtId="0" fontId="5" fillId="0" borderId="1" xfId="0" applyFont="1" applyBorder="1" applyAlignment="1"/>
    <xf numFmtId="0" fontId="7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 applyAlignment="1"/>
    <xf numFmtId="0" fontId="5" fillId="0" borderId="7" xfId="0" applyFont="1" applyBorder="1"/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4" fontId="8" fillId="0" borderId="8" xfId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4" fontId="8" fillId="0" borderId="17" xfId="1" applyFont="1" applyBorder="1" applyAlignment="1">
      <alignment horizontal="center" vertical="center" wrapText="1"/>
    </xf>
    <xf numFmtId="44" fontId="9" fillId="0" borderId="20" xfId="0" applyNumberFormat="1" applyFont="1" applyBorder="1" applyAlignment="1">
      <alignment horizontal="right" vertical="center" wrapText="1"/>
    </xf>
    <xf numFmtId="0" fontId="10" fillId="0" borderId="0" xfId="3"/>
    <xf numFmtId="0" fontId="12" fillId="4" borderId="0" xfId="3" applyFont="1" applyFill="1" applyAlignment="1">
      <alignment horizontal="center" vertical="top" wrapText="1"/>
    </xf>
    <xf numFmtId="0" fontId="11" fillId="4" borderId="0" xfId="3" applyFont="1" applyFill="1" applyAlignment="1">
      <alignment horizontal="center" vertical="top" wrapText="1"/>
    </xf>
    <xf numFmtId="0" fontId="12" fillId="4" borderId="0" xfId="3" applyFont="1" applyFill="1" applyAlignment="1">
      <alignment horizontal="right" vertical="top" wrapText="1"/>
    </xf>
    <xf numFmtId="0" fontId="12" fillId="4" borderId="0" xfId="3" applyFont="1" applyFill="1" applyAlignment="1">
      <alignment horizontal="left" vertical="top" wrapText="1"/>
    </xf>
    <xf numFmtId="0" fontId="13" fillId="5" borderId="22" xfId="3" applyFont="1" applyFill="1" applyBorder="1" applyAlignment="1">
      <alignment horizontal="left" vertical="top" wrapText="1"/>
    </xf>
    <xf numFmtId="0" fontId="14" fillId="4" borderId="22" xfId="3" applyFont="1" applyFill="1" applyBorder="1" applyAlignment="1">
      <alignment horizontal="center" vertical="top" wrapText="1"/>
    </xf>
    <xf numFmtId="0" fontId="14" fillId="4" borderId="0" xfId="3" applyFont="1" applyFill="1" applyAlignment="1">
      <alignment horizontal="left" vertical="top" wrapText="1"/>
    </xf>
    <xf numFmtId="0" fontId="10" fillId="0" borderId="0" xfId="3" applyAlignment="1">
      <alignment horizontal="center"/>
    </xf>
    <xf numFmtId="49" fontId="13" fillId="5" borderId="22" xfId="3" applyNumberFormat="1" applyFont="1" applyFill="1" applyBorder="1" applyAlignment="1">
      <alignment horizontal="left" vertical="top" wrapText="1"/>
    </xf>
    <xf numFmtId="0" fontId="13" fillId="5" borderId="22" xfId="3" applyNumberFormat="1" applyFont="1" applyFill="1" applyBorder="1" applyAlignment="1">
      <alignment horizontal="center" vertical="center" wrapText="1"/>
    </xf>
    <xf numFmtId="0" fontId="13" fillId="5" borderId="22" xfId="3" applyFont="1" applyFill="1" applyBorder="1" applyAlignment="1">
      <alignment horizontal="center" vertical="center" wrapText="1"/>
    </xf>
    <xf numFmtId="44" fontId="13" fillId="5" borderId="22" xfId="3" applyNumberFormat="1" applyFont="1" applyFill="1" applyBorder="1" applyAlignment="1">
      <alignment horizontal="center" vertical="top" wrapText="1"/>
    </xf>
    <xf numFmtId="44" fontId="12" fillId="4" borderId="0" xfId="3" applyNumberFormat="1" applyFont="1" applyFill="1" applyAlignment="1">
      <alignment horizontal="right" vertical="top" wrapText="1"/>
    </xf>
    <xf numFmtId="10" fontId="12" fillId="4" borderId="0" xfId="2" applyNumberFormat="1" applyFont="1" applyFill="1" applyAlignment="1">
      <alignment horizontal="right" vertical="top" wrapText="1"/>
    </xf>
    <xf numFmtId="10" fontId="12" fillId="4" borderId="0" xfId="3" applyNumberFormat="1" applyFont="1" applyFill="1" applyAlignment="1">
      <alignment horizontal="right" vertical="top" wrapText="1"/>
    </xf>
    <xf numFmtId="44" fontId="12" fillId="4" borderId="0" xfId="1" applyFont="1" applyFill="1" applyAlignment="1">
      <alignment horizontal="right" vertical="top" wrapText="1"/>
    </xf>
    <xf numFmtId="9" fontId="15" fillId="5" borderId="21" xfId="2" applyFont="1" applyFill="1" applyBorder="1" applyAlignment="1">
      <alignment horizontal="center" vertical="center" wrapText="1"/>
    </xf>
    <xf numFmtId="9" fontId="16" fillId="5" borderId="22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/>
    </xf>
    <xf numFmtId="0" fontId="11" fillId="0" borderId="27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166" fontId="11" fillId="0" borderId="27" xfId="0" applyNumberFormat="1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22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166" fontId="11" fillId="0" borderId="22" xfId="0" applyNumberFormat="1" applyFont="1" applyFill="1" applyBorder="1" applyAlignment="1">
      <alignment horizontal="center" vertical="center" wrapText="1"/>
    </xf>
    <xf numFmtId="4" fontId="11" fillId="0" borderId="30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 wrapText="1"/>
    </xf>
    <xf numFmtId="166" fontId="11" fillId="0" borderId="33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left" vertical="top" wrapText="1"/>
    </xf>
    <xf numFmtId="0" fontId="11" fillId="0" borderId="27" xfId="0" applyNumberFormat="1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center" vertical="top" wrapText="1"/>
    </xf>
    <xf numFmtId="166" fontId="11" fillId="0" borderId="27" xfId="0" applyNumberFormat="1" applyFont="1" applyFill="1" applyBorder="1" applyAlignment="1">
      <alignment horizontal="center" vertical="top" wrapText="1"/>
    </xf>
    <xf numFmtId="4" fontId="11" fillId="0" borderId="28" xfId="0" applyNumberFormat="1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left" vertical="top" wrapText="1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 wrapText="1"/>
    </xf>
    <xf numFmtId="166" fontId="11" fillId="0" borderId="22" xfId="0" applyNumberFormat="1" applyFont="1" applyFill="1" applyBorder="1" applyAlignment="1">
      <alignment horizontal="center" vertical="top" wrapText="1"/>
    </xf>
    <xf numFmtId="4" fontId="11" fillId="0" borderId="30" xfId="0" applyNumberFormat="1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horizontal="left" vertical="top" wrapText="1"/>
    </xf>
    <xf numFmtId="0" fontId="11" fillId="0" borderId="33" xfId="0" applyNumberFormat="1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top" wrapText="1"/>
    </xf>
    <xf numFmtId="166" fontId="11" fillId="0" borderId="33" xfId="0" applyNumberFormat="1" applyFont="1" applyFill="1" applyBorder="1" applyAlignment="1">
      <alignment horizontal="center" vertical="top" wrapText="1"/>
    </xf>
    <xf numFmtId="4" fontId="11" fillId="0" borderId="34" xfId="0" applyNumberFormat="1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horizontal="center" vertical="top" wrapText="1"/>
    </xf>
    <xf numFmtId="0" fontId="17" fillId="0" borderId="36" xfId="0" applyFont="1" applyFill="1" applyBorder="1" applyAlignment="1">
      <alignment horizontal="center" vertical="top" wrapText="1"/>
    </xf>
    <xf numFmtId="0" fontId="17" fillId="0" borderId="37" xfId="0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1" fillId="0" borderId="39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center" vertical="center" wrapText="1"/>
    </xf>
    <xf numFmtId="166" fontId="11" fillId="0" borderId="39" xfId="0" applyNumberFormat="1" applyFont="1" applyFill="1" applyBorder="1" applyAlignment="1">
      <alignment horizontal="center" vertical="center" wrapText="1"/>
    </xf>
    <xf numFmtId="4" fontId="11" fillId="0" borderId="40" xfId="0" applyNumberFormat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1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center" vertical="center" wrapText="1"/>
    </xf>
    <xf numFmtId="166" fontId="11" fillId="0" borderId="26" xfId="0" applyNumberFormat="1" applyFont="1" applyFill="1" applyBorder="1" applyAlignment="1">
      <alignment horizontal="center" vertical="center" wrapText="1"/>
    </xf>
    <xf numFmtId="4" fontId="11" fillId="0" borderId="41" xfId="0" applyNumberFormat="1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4" fontId="11" fillId="0" borderId="42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left"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 wrapText="1"/>
    </xf>
    <xf numFmtId="166" fontId="11" fillId="0" borderId="32" xfId="0" applyNumberFormat="1" applyFont="1" applyFill="1" applyBorder="1" applyAlignment="1">
      <alignment horizontal="center" vertical="center" wrapText="1"/>
    </xf>
    <xf numFmtId="4" fontId="11" fillId="0" borderId="43" xfId="0" applyNumberFormat="1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wrapText="1"/>
    </xf>
    <xf numFmtId="0" fontId="17" fillId="0" borderId="27" xfId="0" applyFont="1" applyFill="1" applyBorder="1" applyAlignment="1">
      <alignment horizontal="left" wrapText="1"/>
    </xf>
    <xf numFmtId="0" fontId="0" fillId="0" borderId="26" xfId="0" applyFill="1" applyBorder="1" applyAlignment="1">
      <alignment horizontal="center"/>
    </xf>
    <xf numFmtId="0" fontId="11" fillId="0" borderId="27" xfId="0" applyNumberFormat="1" applyFont="1" applyFill="1" applyBorder="1" applyAlignment="1">
      <alignment horizontal="center" wrapText="1"/>
    </xf>
    <xf numFmtId="0" fontId="11" fillId="0" borderId="27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horizontal="center" wrapText="1"/>
    </xf>
    <xf numFmtId="166" fontId="11" fillId="0" borderId="27" xfId="0" applyNumberFormat="1" applyFont="1" applyFill="1" applyBorder="1" applyAlignment="1">
      <alignment horizontal="center" wrapText="1"/>
    </xf>
    <xf numFmtId="4" fontId="11" fillId="0" borderId="2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17" fillId="0" borderId="36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11" fillId="0" borderId="22" xfId="0" applyNumberFormat="1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left" wrapText="1"/>
    </xf>
    <xf numFmtId="0" fontId="11" fillId="0" borderId="22" xfId="0" applyFont="1" applyFill="1" applyBorder="1" applyAlignment="1">
      <alignment horizontal="center" wrapText="1"/>
    </xf>
    <xf numFmtId="166" fontId="11" fillId="0" borderId="22" xfId="0" applyNumberFormat="1" applyFont="1" applyFill="1" applyBorder="1" applyAlignment="1">
      <alignment horizontal="center" wrapText="1"/>
    </xf>
    <xf numFmtId="4" fontId="11" fillId="0" borderId="30" xfId="0" applyNumberFormat="1" applyFont="1" applyFill="1" applyBorder="1" applyAlignment="1">
      <alignment horizontal="center" wrapText="1"/>
    </xf>
    <xf numFmtId="0" fontId="17" fillId="0" borderId="37" xfId="0" applyFont="1" applyFill="1" applyBorder="1" applyAlignment="1">
      <alignment horizontal="center" wrapText="1"/>
    </xf>
    <xf numFmtId="0" fontId="17" fillId="0" borderId="33" xfId="0" applyFont="1" applyFill="1" applyBorder="1" applyAlignment="1">
      <alignment horizontal="left" wrapText="1"/>
    </xf>
    <xf numFmtId="0" fontId="0" fillId="0" borderId="32" xfId="0" applyFill="1" applyBorder="1" applyAlignment="1">
      <alignment horizontal="center"/>
    </xf>
    <xf numFmtId="0" fontId="11" fillId="0" borderId="33" xfId="0" applyNumberFormat="1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left" wrapText="1"/>
    </xf>
    <xf numFmtId="0" fontId="11" fillId="0" borderId="33" xfId="0" applyFont="1" applyFill="1" applyBorder="1" applyAlignment="1">
      <alignment horizontal="center" wrapText="1"/>
    </xf>
    <xf numFmtId="166" fontId="11" fillId="0" borderId="33" xfId="0" applyNumberFormat="1" applyFont="1" applyFill="1" applyBorder="1" applyAlignment="1">
      <alignment horizontal="center" wrapText="1"/>
    </xf>
    <xf numFmtId="4" fontId="11" fillId="0" borderId="34" xfId="0" applyNumberFormat="1" applyFont="1" applyFill="1" applyBorder="1" applyAlignment="1">
      <alignment horizont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left" vertical="center" wrapText="1"/>
    </xf>
    <xf numFmtId="0" fontId="17" fillId="0" borderId="35" xfId="0" applyFont="1" applyFill="1" applyBorder="1" applyAlignment="1">
      <alignment horizontal="right" vertical="top" wrapText="1"/>
    </xf>
    <xf numFmtId="166" fontId="11" fillId="0" borderId="27" xfId="0" applyNumberFormat="1" applyFont="1" applyFill="1" applyBorder="1" applyAlignment="1">
      <alignment horizontal="right" vertical="top" wrapText="1"/>
    </xf>
    <xf numFmtId="4" fontId="11" fillId="0" borderId="28" xfId="0" applyNumberFormat="1" applyFont="1" applyFill="1" applyBorder="1" applyAlignment="1">
      <alignment horizontal="right" vertical="top" wrapText="1"/>
    </xf>
    <xf numFmtId="0" fontId="17" fillId="0" borderId="36" xfId="0" applyFont="1" applyFill="1" applyBorder="1" applyAlignment="1">
      <alignment horizontal="right" vertical="top" wrapText="1"/>
    </xf>
    <xf numFmtId="166" fontId="11" fillId="0" borderId="22" xfId="0" applyNumberFormat="1" applyFont="1" applyFill="1" applyBorder="1" applyAlignment="1">
      <alignment horizontal="right" vertical="top" wrapText="1"/>
    </xf>
    <xf numFmtId="4" fontId="11" fillId="0" borderId="30" xfId="0" applyNumberFormat="1" applyFont="1" applyFill="1" applyBorder="1" applyAlignment="1">
      <alignment horizontal="right" vertical="top" wrapText="1"/>
    </xf>
    <xf numFmtId="0" fontId="17" fillId="0" borderId="37" xfId="0" applyFont="1" applyFill="1" applyBorder="1" applyAlignment="1">
      <alignment horizontal="right" vertical="top" wrapText="1"/>
    </xf>
    <xf numFmtId="166" fontId="11" fillId="0" borderId="33" xfId="0" applyNumberFormat="1" applyFont="1" applyFill="1" applyBorder="1" applyAlignment="1">
      <alignment horizontal="right" vertical="top" wrapText="1"/>
    </xf>
    <xf numFmtId="4" fontId="11" fillId="0" borderId="34" xfId="0" applyNumberFormat="1" applyFont="1" applyFill="1" applyBorder="1" applyAlignment="1">
      <alignment horizontal="right" vertical="top" wrapText="1"/>
    </xf>
    <xf numFmtId="0" fontId="17" fillId="0" borderId="44" xfId="0" applyFont="1" applyFill="1" applyBorder="1" applyAlignment="1">
      <alignment horizontal="right" vertical="top" wrapText="1"/>
    </xf>
    <xf numFmtId="0" fontId="17" fillId="0" borderId="35" xfId="0" applyFont="1" applyFill="1" applyBorder="1" applyAlignment="1">
      <alignment horizontal="left" vertical="top" wrapText="1"/>
    </xf>
    <xf numFmtId="0" fontId="17" fillId="0" borderId="45" xfId="0" applyFont="1" applyFill="1" applyBorder="1" applyAlignment="1">
      <alignment horizontal="right" vertical="top" wrapText="1"/>
    </xf>
    <xf numFmtId="0" fontId="17" fillId="0" borderId="36" xfId="0" applyFont="1" applyFill="1" applyBorder="1" applyAlignment="1">
      <alignment horizontal="left" vertical="top" wrapText="1"/>
    </xf>
    <xf numFmtId="0" fontId="17" fillId="0" borderId="46" xfId="0" applyFont="1" applyFill="1" applyBorder="1" applyAlignment="1">
      <alignment horizontal="right" vertical="top" wrapText="1"/>
    </xf>
    <xf numFmtId="0" fontId="17" fillId="0" borderId="37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8" fillId="0" borderId="0" xfId="4"/>
    <xf numFmtId="0" fontId="8" fillId="0" borderId="47" xfId="4" applyFont="1" applyBorder="1" applyAlignment="1"/>
    <xf numFmtId="10" fontId="20" fillId="0" borderId="12" xfId="4" applyNumberFormat="1" applyFont="1" applyFill="1" applyBorder="1" applyAlignment="1">
      <alignment vertical="center"/>
    </xf>
    <xf numFmtId="0" fontId="20" fillId="0" borderId="12" xfId="4" applyNumberFormat="1" applyFont="1" applyFill="1" applyBorder="1" applyAlignment="1">
      <alignment vertical="center"/>
    </xf>
    <xf numFmtId="167" fontId="8" fillId="0" borderId="47" xfId="4" applyNumberFormat="1" applyFont="1" applyBorder="1" applyAlignment="1"/>
    <xf numFmtId="0" fontId="21" fillId="0" borderId="4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wrapText="1"/>
    </xf>
    <xf numFmtId="0" fontId="20" fillId="6" borderId="18" xfId="4" applyFont="1" applyFill="1" applyBorder="1" applyAlignment="1">
      <alignment horizontal="center"/>
    </xf>
    <xf numFmtId="4" fontId="20" fillId="6" borderId="20" xfId="4" applyNumberFormat="1" applyFont="1" applyFill="1" applyBorder="1" applyAlignment="1">
      <alignment horizontal="center"/>
    </xf>
    <xf numFmtId="0" fontId="21" fillId="0" borderId="0" xfId="4" applyFont="1" applyFill="1" applyBorder="1" applyAlignment="1">
      <alignment horizontal="center" vertical="center"/>
    </xf>
    <xf numFmtId="0" fontId="18" fillId="0" borderId="51" xfId="4" applyFont="1" applyBorder="1" applyAlignment="1">
      <alignment horizontal="center"/>
    </xf>
    <xf numFmtId="2" fontId="18" fillId="0" borderId="55" xfId="5" applyNumberFormat="1" applyFont="1" applyBorder="1" applyAlignment="1">
      <alignment horizontal="center"/>
    </xf>
    <xf numFmtId="2" fontId="23" fillId="0" borderId="56" xfId="6" applyNumberFormat="1" applyFont="1" applyBorder="1" applyAlignment="1">
      <alignment horizontal="center" vertical="center"/>
    </xf>
    <xf numFmtId="2" fontId="24" fillId="0" borderId="57" xfId="6" applyNumberFormat="1" applyFont="1" applyBorder="1" applyAlignment="1">
      <alignment horizontal="center" vertical="center"/>
    </xf>
    <xf numFmtId="0" fontId="18" fillId="0" borderId="7" xfId="4" applyFont="1" applyBorder="1" applyAlignment="1">
      <alignment horizontal="center"/>
    </xf>
    <xf numFmtId="2" fontId="18" fillId="0" borderId="8" xfId="5" applyNumberFormat="1" applyFont="1" applyBorder="1" applyAlignment="1">
      <alignment horizontal="center"/>
    </xf>
    <xf numFmtId="0" fontId="18" fillId="0" borderId="15" xfId="4" applyFont="1" applyBorder="1" applyAlignment="1">
      <alignment horizontal="center"/>
    </xf>
    <xf numFmtId="2" fontId="18" fillId="0" borderId="17" xfId="5" applyNumberFormat="1" applyFont="1" applyBorder="1" applyAlignment="1">
      <alignment horizontal="center"/>
    </xf>
    <xf numFmtId="2" fontId="23" fillId="0" borderId="56" xfId="4" applyNumberFormat="1" applyFont="1" applyBorder="1" applyAlignment="1">
      <alignment horizontal="center"/>
    </xf>
    <xf numFmtId="0" fontId="24" fillId="0" borderId="57" xfId="4" applyFont="1" applyBorder="1" applyAlignment="1">
      <alignment horizontal="center"/>
    </xf>
    <xf numFmtId="0" fontId="18" fillId="0" borderId="64" xfId="4" applyFont="1" applyBorder="1" applyAlignment="1">
      <alignment horizontal="center"/>
    </xf>
    <xf numFmtId="4" fontId="18" fillId="0" borderId="65" xfId="4" applyNumberFormat="1" applyFont="1" applyBorder="1" applyAlignment="1">
      <alignment horizontal="center"/>
    </xf>
    <xf numFmtId="0" fontId="23" fillId="0" borderId="0" xfId="4" applyFont="1" applyFill="1" applyBorder="1" applyAlignment="1">
      <alignment vertical="center"/>
    </xf>
    <xf numFmtId="0" fontId="20" fillId="0" borderId="51" xfId="4" applyFont="1" applyBorder="1" applyAlignment="1">
      <alignment horizontal="center"/>
    </xf>
    <xf numFmtId="4" fontId="18" fillId="7" borderId="55" xfId="4" applyNumberFormat="1" applyFont="1" applyFill="1" applyBorder="1" applyAlignment="1">
      <alignment horizontal="center"/>
    </xf>
    <xf numFmtId="0" fontId="20" fillId="0" borderId="7" xfId="4" applyFont="1" applyBorder="1" applyAlignment="1">
      <alignment horizontal="center"/>
    </xf>
    <xf numFmtId="4" fontId="18" fillId="0" borderId="8" xfId="4" applyNumberFormat="1" applyFont="1" applyBorder="1" applyAlignment="1">
      <alignment horizontal="center"/>
    </xf>
    <xf numFmtId="0" fontId="20" fillId="0" borderId="15" xfId="4" applyFont="1" applyBorder="1" applyAlignment="1">
      <alignment horizontal="center"/>
    </xf>
    <xf numFmtId="4" fontId="18" fillId="0" borderId="17" xfId="4" applyNumberFormat="1" applyFont="1" applyBorder="1" applyAlignment="1">
      <alignment horizontal="center"/>
    </xf>
    <xf numFmtId="0" fontId="18" fillId="0" borderId="0" xfId="4" applyFill="1" applyBorder="1"/>
    <xf numFmtId="2" fontId="25" fillId="0" borderId="0" xfId="4" applyNumberFormat="1" applyFont="1"/>
    <xf numFmtId="2" fontId="27" fillId="6" borderId="47" xfId="4" applyNumberFormat="1" applyFont="1" applyFill="1" applyBorder="1" applyAlignment="1">
      <alignment horizontal="center" vertical="center"/>
    </xf>
    <xf numFmtId="168" fontId="28" fillId="0" borderId="47" xfId="7" applyFont="1" applyBorder="1" applyAlignment="1">
      <alignment vertical="center"/>
    </xf>
    <xf numFmtId="10" fontId="23" fillId="0" borderId="0" xfId="5" applyNumberFormat="1" applyFont="1" applyFill="1" applyBorder="1" applyAlignment="1">
      <alignment vertical="center"/>
    </xf>
    <xf numFmtId="0" fontId="18" fillId="0" borderId="0" xfId="4" applyFont="1"/>
    <xf numFmtId="0" fontId="30" fillId="0" borderId="0" xfId="4" applyFont="1"/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4" borderId="0" xfId="3" applyFont="1" applyFill="1" applyAlignment="1">
      <alignment horizontal="left" vertical="top" wrapText="1"/>
    </xf>
    <xf numFmtId="10" fontId="12" fillId="4" borderId="0" xfId="3" applyNumberFormat="1" applyFont="1" applyFill="1" applyAlignment="1">
      <alignment horizontal="left" vertical="top" wrapText="1"/>
    </xf>
    <xf numFmtId="0" fontId="12" fillId="4" borderId="0" xfId="3" applyFont="1" applyFill="1" applyAlignment="1">
      <alignment horizontal="left" vertical="top" wrapText="1"/>
    </xf>
    <xf numFmtId="0" fontId="14" fillId="4" borderId="23" xfId="3" applyFont="1" applyFill="1" applyBorder="1" applyAlignment="1">
      <alignment horizontal="center" wrapText="1"/>
    </xf>
    <xf numFmtId="0" fontId="12" fillId="4" borderId="24" xfId="3" applyFont="1" applyFill="1" applyBorder="1" applyAlignment="1">
      <alignment horizontal="left" vertical="top" wrapText="1"/>
    </xf>
    <xf numFmtId="0" fontId="29" fillId="0" borderId="56" xfId="4" applyFont="1" applyBorder="1" applyAlignment="1">
      <alignment horizontal="center" vertical="center" wrapText="1"/>
    </xf>
    <xf numFmtId="0" fontId="29" fillId="0" borderId="49" xfId="4" applyFont="1" applyBorder="1" applyAlignment="1">
      <alignment horizontal="center" vertical="center" wrapText="1"/>
    </xf>
    <xf numFmtId="0" fontId="29" fillId="0" borderId="57" xfId="4" applyFont="1" applyBorder="1" applyAlignment="1">
      <alignment horizontal="center" vertical="center" wrapText="1"/>
    </xf>
    <xf numFmtId="0" fontId="18" fillId="0" borderId="9" xfId="4" applyBorder="1" applyAlignment="1">
      <alignment horizontal="center"/>
    </xf>
    <xf numFmtId="0" fontId="18" fillId="0" borderId="10" xfId="4" applyBorder="1" applyAlignment="1">
      <alignment horizontal="center"/>
    </xf>
    <xf numFmtId="0" fontId="18" fillId="0" borderId="11" xfId="4" applyBorder="1" applyAlignment="1">
      <alignment horizontal="center"/>
    </xf>
    <xf numFmtId="0" fontId="18" fillId="0" borderId="12" xfId="4" applyBorder="1" applyAlignment="1">
      <alignment horizontal="center"/>
    </xf>
    <xf numFmtId="0" fontId="18" fillId="0" borderId="0" xfId="4" applyBorder="1" applyAlignment="1">
      <alignment horizontal="center"/>
    </xf>
    <xf numFmtId="0" fontId="18" fillId="0" borderId="13" xfId="4" applyBorder="1" applyAlignment="1">
      <alignment horizontal="center"/>
    </xf>
    <xf numFmtId="0" fontId="18" fillId="0" borderId="3" xfId="4" applyBorder="1" applyAlignment="1">
      <alignment horizontal="center"/>
    </xf>
    <xf numFmtId="0" fontId="18" fillId="0" borderId="2" xfId="4" applyBorder="1" applyAlignment="1">
      <alignment horizontal="center"/>
    </xf>
    <xf numFmtId="0" fontId="18" fillId="0" borderId="14" xfId="4" applyBorder="1" applyAlignment="1">
      <alignment horizontal="center"/>
    </xf>
    <xf numFmtId="1" fontId="18" fillId="0" borderId="58" xfId="4" applyNumberFormat="1" applyFont="1" applyBorder="1" applyAlignment="1">
      <alignment horizontal="left"/>
    </xf>
    <xf numFmtId="1" fontId="18" fillId="0" borderId="59" xfId="4" applyNumberFormat="1" applyFont="1" applyBorder="1" applyAlignment="1">
      <alignment horizontal="left"/>
    </xf>
    <xf numFmtId="0" fontId="18" fillId="0" borderId="59" xfId="4" applyBorder="1" applyAlignment="1">
      <alignment horizontal="left"/>
    </xf>
    <xf numFmtId="0" fontId="18" fillId="0" borderId="60" xfId="4" applyBorder="1" applyAlignment="1">
      <alignment horizontal="left"/>
    </xf>
    <xf numFmtId="0" fontId="18" fillId="0" borderId="3" xfId="4" applyFont="1" applyFill="1" applyBorder="1" applyAlignment="1">
      <alignment horizontal="left"/>
    </xf>
    <xf numFmtId="0" fontId="18" fillId="0" borderId="2" xfId="4" applyFont="1" applyFill="1" applyBorder="1" applyAlignment="1">
      <alignment horizontal="left"/>
    </xf>
    <xf numFmtId="0" fontId="18" fillId="0" borderId="14" xfId="4" applyFont="1" applyFill="1" applyBorder="1" applyAlignment="1">
      <alignment horizontal="left"/>
    </xf>
    <xf numFmtId="0" fontId="18" fillId="0" borderId="56" xfId="4" applyFont="1" applyFill="1" applyBorder="1" applyAlignment="1">
      <alignment horizontal="left" vertical="center" wrapText="1"/>
    </xf>
    <xf numFmtId="0" fontId="18" fillId="0" borderId="49" xfId="4" applyFont="1" applyFill="1" applyBorder="1" applyAlignment="1">
      <alignment horizontal="left" vertical="center" wrapText="1"/>
    </xf>
    <xf numFmtId="0" fontId="18" fillId="0" borderId="57" xfId="4" applyFont="1" applyFill="1" applyBorder="1" applyAlignment="1">
      <alignment horizontal="left" vertical="center" wrapText="1"/>
    </xf>
    <xf numFmtId="0" fontId="26" fillId="6" borderId="56" xfId="4" applyFont="1" applyFill="1" applyBorder="1" applyAlignment="1">
      <alignment horizontal="center" vertical="center" wrapText="1"/>
    </xf>
    <xf numFmtId="0" fontId="26" fillId="6" borderId="49" xfId="4" applyFont="1" applyFill="1" applyBorder="1" applyAlignment="1">
      <alignment horizontal="center" vertical="center" wrapText="1"/>
    </xf>
    <xf numFmtId="0" fontId="26" fillId="6" borderId="57" xfId="4" applyFont="1" applyFill="1" applyBorder="1" applyAlignment="1">
      <alignment horizontal="center" vertical="center" wrapText="1"/>
    </xf>
    <xf numFmtId="0" fontId="21" fillId="0" borderId="56" xfId="4" applyFont="1" applyBorder="1" applyAlignment="1">
      <alignment horizontal="center"/>
    </xf>
    <xf numFmtId="0" fontId="21" fillId="0" borderId="49" xfId="4" applyFont="1" applyBorder="1" applyAlignment="1">
      <alignment horizontal="center"/>
    </xf>
    <xf numFmtId="0" fontId="21" fillId="0" borderId="57" xfId="4" applyFont="1" applyBorder="1" applyAlignment="1">
      <alignment horizontal="center"/>
    </xf>
    <xf numFmtId="1" fontId="20" fillId="0" borderId="3" xfId="4" applyNumberFormat="1" applyFont="1" applyBorder="1" applyAlignment="1">
      <alignment horizontal="center" vertical="center"/>
    </xf>
    <xf numFmtId="1" fontId="20" fillId="0" borderId="2" xfId="4" applyNumberFormat="1" applyFont="1" applyBorder="1" applyAlignment="1">
      <alignment horizontal="center" vertical="center"/>
    </xf>
    <xf numFmtId="1" fontId="20" fillId="0" borderId="14" xfId="4" applyNumberFormat="1" applyFont="1" applyBorder="1" applyAlignment="1">
      <alignment horizontal="center" vertical="center"/>
    </xf>
    <xf numFmtId="1" fontId="20" fillId="6" borderId="48" xfId="4" applyNumberFormat="1" applyFont="1" applyFill="1" applyBorder="1" applyAlignment="1">
      <alignment horizontal="left"/>
    </xf>
    <xf numFmtId="0" fontId="20" fillId="6" borderId="49" xfId="4" applyFont="1" applyFill="1" applyBorder="1" applyAlignment="1">
      <alignment horizontal="left"/>
    </xf>
    <xf numFmtId="0" fontId="18" fillId="6" borderId="49" xfId="4" applyFill="1" applyBorder="1" applyAlignment="1">
      <alignment horizontal="left"/>
    </xf>
    <xf numFmtId="0" fontId="18" fillId="6" borderId="50" xfId="4" applyFill="1" applyBorder="1" applyAlignment="1">
      <alignment horizontal="left"/>
    </xf>
    <xf numFmtId="1" fontId="18" fillId="0" borderId="48" xfId="4" applyNumberFormat="1" applyFont="1" applyBorder="1" applyAlignment="1">
      <alignment horizontal="left"/>
    </xf>
    <xf numFmtId="0" fontId="18" fillId="0" borderId="49" xfId="4" applyFont="1" applyBorder="1" applyAlignment="1">
      <alignment horizontal="left"/>
    </xf>
    <xf numFmtId="0" fontId="18" fillId="0" borderId="49" xfId="4" applyBorder="1" applyAlignment="1">
      <alignment horizontal="left"/>
    </xf>
    <xf numFmtId="0" fontId="18" fillId="0" borderId="50" xfId="4" applyBorder="1" applyAlignment="1">
      <alignment horizontal="left"/>
    </xf>
    <xf numFmtId="1" fontId="18" fillId="0" borderId="52" xfId="4" applyNumberFormat="1" applyFont="1" applyBorder="1" applyAlignment="1">
      <alignment horizontal="left"/>
    </xf>
    <xf numFmtId="1" fontId="18" fillId="0" borderId="53" xfId="4" applyNumberFormat="1" applyFont="1" applyBorder="1" applyAlignment="1">
      <alignment horizontal="left"/>
    </xf>
    <xf numFmtId="0" fontId="18" fillId="0" borderId="53" xfId="4" applyBorder="1" applyAlignment="1">
      <alignment horizontal="left"/>
    </xf>
    <xf numFmtId="0" fontId="18" fillId="0" borderId="54" xfId="4" applyBorder="1" applyAlignment="1">
      <alignment horizontal="left"/>
    </xf>
    <xf numFmtId="0" fontId="18" fillId="0" borderId="59" xfId="4" applyFont="1" applyBorder="1" applyAlignment="1">
      <alignment horizontal="left"/>
    </xf>
    <xf numFmtId="0" fontId="21" fillId="0" borderId="48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1" fontId="20" fillId="6" borderId="49" xfId="4" applyNumberFormat="1" applyFont="1" applyFill="1" applyBorder="1" applyAlignment="1">
      <alignment horizontal="left"/>
    </xf>
    <xf numFmtId="1" fontId="20" fillId="6" borderId="50" xfId="4" applyNumberFormat="1" applyFont="1" applyFill="1" applyBorder="1" applyAlignment="1">
      <alignment horizontal="left"/>
    </xf>
    <xf numFmtId="0" fontId="18" fillId="0" borderId="53" xfId="4" applyFont="1" applyBorder="1" applyAlignment="1">
      <alignment horizontal="left"/>
    </xf>
    <xf numFmtId="1" fontId="18" fillId="0" borderId="61" xfId="4" applyNumberFormat="1" applyFont="1" applyBorder="1" applyAlignment="1">
      <alignment horizontal="left"/>
    </xf>
    <xf numFmtId="0" fontId="18" fillId="0" borderId="62" xfId="4" applyFont="1" applyBorder="1" applyAlignment="1">
      <alignment horizontal="left"/>
    </xf>
    <xf numFmtId="0" fontId="18" fillId="0" borderId="62" xfId="4" applyBorder="1" applyAlignment="1">
      <alignment horizontal="left"/>
    </xf>
    <xf numFmtId="0" fontId="18" fillId="0" borderId="63" xfId="4" applyBorder="1" applyAlignment="1">
      <alignment horizontal="left"/>
    </xf>
    <xf numFmtId="0" fontId="19" fillId="0" borderId="9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9" fillId="0" borderId="11" xfId="4" applyFont="1" applyFill="1" applyBorder="1" applyAlignment="1">
      <alignment horizontal="center" vertical="center"/>
    </xf>
    <xf numFmtId="0" fontId="19" fillId="0" borderId="1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13" xfId="4" applyFont="1" applyFill="1" applyBorder="1" applyAlignment="1">
      <alignment horizontal="center" vertical="center"/>
    </xf>
    <xf numFmtId="0" fontId="19" fillId="0" borderId="3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14" xfId="4" applyFont="1" applyFill="1" applyBorder="1" applyAlignment="1">
      <alignment horizontal="center" vertical="center"/>
    </xf>
    <xf numFmtId="0" fontId="8" fillId="0" borderId="47" xfId="4" applyFont="1" applyBorder="1" applyAlignment="1">
      <alignment horizontal="left"/>
    </xf>
    <xf numFmtId="0" fontId="20" fillId="0" borderId="47" xfId="4" applyNumberFormat="1" applyFont="1" applyFill="1" applyBorder="1" applyAlignment="1">
      <alignment horizontal="center" vertical="center"/>
    </xf>
    <xf numFmtId="10" fontId="20" fillId="0" borderId="47" xfId="4" applyNumberFormat="1" applyFont="1" applyFill="1" applyBorder="1" applyAlignment="1">
      <alignment horizontal="center" vertical="center" wrapText="1"/>
    </xf>
    <xf numFmtId="10" fontId="20" fillId="0" borderId="47" xfId="4" applyNumberFormat="1" applyFont="1" applyFill="1" applyBorder="1" applyAlignment="1">
      <alignment horizontal="center" vertical="center"/>
    </xf>
  </cellXfs>
  <cellStyles count="8">
    <cellStyle name="Moeda" xfId="1" builtinId="4"/>
    <cellStyle name="Moeda 2 2" xfId="7"/>
    <cellStyle name="Normal" xfId="0" builtinId="0"/>
    <cellStyle name="Normal 2" xfId="3"/>
    <cellStyle name="Normal 2 2 2" xfId="4"/>
    <cellStyle name="Normal 3 2" xfId="6"/>
    <cellStyle name="Porcentagem" xfId="2" builtinId="5"/>
    <cellStyle name="Porcentagem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NOVA%20CANA&#195;%20DO%20NORTE\004%20-%20PLANILHAS\NAC%20-%20PLANILHA%20OR&#199;AMENT&#193;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NOVA%20CANA&#195;%20DO%20NORTE\004%20-%20PLANILHAS\PLanilha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  <cell r="D6" t="str">
            <v>SINAPI-MT
DES_ABRIL/2021</v>
          </cell>
        </row>
        <row r="7">
          <cell r="B7" t="str">
            <v>AV. SÃO PAULO ESQ. COM AV. GOVERNADOR DANTE DE OLIVEIRA, N06, Q62</v>
          </cell>
        </row>
        <row r="8">
          <cell r="B8" t="str">
            <v>NOVA CANAÃ DO NORTE - MT</v>
          </cell>
          <cell r="C8" t="str">
            <v>BDI:</v>
          </cell>
          <cell r="D8">
            <v>0.28347674918197008</v>
          </cell>
        </row>
        <row r="9">
          <cell r="B9" t="str">
            <v>OBRA NOVA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6" zoomScaleNormal="100" zoomScaleSheetLayoutView="100" workbookViewId="0">
      <selection activeCell="J17" sqref="J17"/>
    </sheetView>
  </sheetViews>
  <sheetFormatPr defaultColWidth="9.140625" defaultRowHeight="12.75" x14ac:dyDescent="0.2"/>
  <cols>
    <col min="1" max="1" width="10.28515625" style="21" bestFit="1" customWidth="1"/>
    <col min="2" max="2" width="69.28515625" style="21" customWidth="1"/>
    <col min="3" max="3" width="30" style="21" bestFit="1" customWidth="1"/>
    <col min="4" max="16384" width="9.140625" style="21"/>
  </cols>
  <sheetData>
    <row r="1" spans="1:3" x14ac:dyDescent="0.2">
      <c r="A1" s="222" t="s">
        <v>741</v>
      </c>
      <c r="B1" s="223"/>
      <c r="C1" s="224"/>
    </row>
    <row r="2" spans="1:3" x14ac:dyDescent="0.2">
      <c r="A2" s="225"/>
      <c r="B2" s="226"/>
      <c r="C2" s="227"/>
    </row>
    <row r="3" spans="1:3" x14ac:dyDescent="0.2">
      <c r="A3" s="225"/>
      <c r="B3" s="226"/>
      <c r="C3" s="227"/>
    </row>
    <row r="4" spans="1:3" x14ac:dyDescent="0.2">
      <c r="A4" s="225"/>
      <c r="B4" s="226"/>
      <c r="C4" s="227"/>
    </row>
    <row r="5" spans="1:3" ht="13.5" thickBot="1" x14ac:dyDescent="0.25">
      <c r="A5" s="228"/>
      <c r="B5" s="229"/>
      <c r="C5" s="230"/>
    </row>
    <row r="6" spans="1:3" s="22" customFormat="1" ht="13.5" customHeight="1" x14ac:dyDescent="0.2">
      <c r="A6" s="30" t="s">
        <v>742</v>
      </c>
      <c r="B6" s="31" t="s">
        <v>750</v>
      </c>
      <c r="C6" s="231" t="s">
        <v>754</v>
      </c>
    </row>
    <row r="7" spans="1:3" s="22" customFormat="1" ht="13.5" customHeight="1" x14ac:dyDescent="0.2">
      <c r="A7" s="32" t="s">
        <v>743</v>
      </c>
      <c r="B7" s="26" t="s">
        <v>753</v>
      </c>
      <c r="C7" s="232"/>
    </row>
    <row r="8" spans="1:3" s="22" customFormat="1" ht="13.5" customHeight="1" x14ac:dyDescent="0.2">
      <c r="A8" s="32" t="s">
        <v>744</v>
      </c>
      <c r="B8" s="25" t="s">
        <v>752</v>
      </c>
      <c r="C8" s="233">
        <f>[1]BDI!G25/100</f>
        <v>0.28347674918197008</v>
      </c>
    </row>
    <row r="9" spans="1:3" s="22" customFormat="1" ht="13.5" customHeight="1" x14ac:dyDescent="0.2">
      <c r="A9" s="32" t="s">
        <v>745</v>
      </c>
      <c r="B9" s="25" t="s">
        <v>751</v>
      </c>
      <c r="C9" s="233"/>
    </row>
    <row r="10" spans="1:3" s="23" customFormat="1" ht="27.2" customHeight="1" x14ac:dyDescent="0.25">
      <c r="A10" s="33" t="s">
        <v>746</v>
      </c>
      <c r="B10" s="27" t="s">
        <v>747</v>
      </c>
      <c r="C10" s="34" t="s">
        <v>748</v>
      </c>
    </row>
    <row r="11" spans="1:3" s="24" customFormat="1" ht="24.75" customHeight="1" x14ac:dyDescent="0.2">
      <c r="A11" s="35" t="str">
        <f>'Planilha Orçamentária'!C8</f>
        <v>001.001</v>
      </c>
      <c r="B11" s="28" t="str">
        <f>'Planilha Orçamentária'!D8</f>
        <v>ADMINISTRAÇÃO</v>
      </c>
      <c r="C11" s="36">
        <f>'Planilha Orçamentária'!I8</f>
        <v>48510.010850000006</v>
      </c>
    </row>
    <row r="12" spans="1:3" s="24" customFormat="1" ht="24.75" customHeight="1" x14ac:dyDescent="0.2">
      <c r="A12" s="35" t="str">
        <f>'Planilha Orçamentária'!C12</f>
        <v>001.002</v>
      </c>
      <c r="B12" s="28" t="str">
        <f>'Planilha Orçamentária'!D12</f>
        <v>REMOÇÕES E DEMOLIÇÃO</v>
      </c>
      <c r="C12" s="36">
        <f>'Planilha Orçamentária'!I12</f>
        <v>15669.663785350001</v>
      </c>
    </row>
    <row r="13" spans="1:3" s="24" customFormat="1" ht="24.75" customHeight="1" x14ac:dyDescent="0.2">
      <c r="A13" s="35" t="str">
        <f>'Planilha Orçamentária'!C24</f>
        <v>001.003</v>
      </c>
      <c r="B13" s="28" t="str">
        <f>'Planilha Orçamentária'!D24</f>
        <v>MOVIMENTO DE TERRA</v>
      </c>
      <c r="C13" s="36">
        <f>'Planilha Orçamentária'!I24</f>
        <v>196.5744425</v>
      </c>
    </row>
    <row r="14" spans="1:3" s="24" customFormat="1" ht="24.75" customHeight="1" x14ac:dyDescent="0.2">
      <c r="A14" s="35" t="str">
        <f>'Planilha Orçamentária'!C27</f>
        <v>001.004</v>
      </c>
      <c r="B14" s="28" t="str">
        <f>'Planilha Orçamentária'!D27</f>
        <v>ESTRUTURA DE CONCRETO ARMADO</v>
      </c>
      <c r="C14" s="36">
        <f>'Planilha Orçamentária'!I27</f>
        <v>139772.39029635</v>
      </c>
    </row>
    <row r="15" spans="1:3" s="24" customFormat="1" ht="24.75" customHeight="1" x14ac:dyDescent="0.2">
      <c r="A15" s="35" t="str">
        <f>'Planilha Orçamentária'!C53</f>
        <v>001.005</v>
      </c>
      <c r="B15" s="28" t="str">
        <f>'Planilha Orçamentária'!D53</f>
        <v>ALVENARIA</v>
      </c>
      <c r="C15" s="36">
        <f>'Planilha Orçamentária'!I53</f>
        <v>94027.663382500003</v>
      </c>
    </row>
    <row r="16" spans="1:3" s="24" customFormat="1" ht="24.75" customHeight="1" x14ac:dyDescent="0.2">
      <c r="A16" s="35" t="str">
        <f>'Planilha Orçamentária'!C59</f>
        <v>001.006</v>
      </c>
      <c r="B16" s="28" t="str">
        <f>'Planilha Orçamentária'!D59</f>
        <v>ESQUADRIA</v>
      </c>
      <c r="C16" s="36">
        <f>'Planilha Orçamentária'!I59</f>
        <v>37391.415249050006</v>
      </c>
    </row>
    <row r="17" spans="1:3" s="24" customFormat="1" ht="24.75" customHeight="1" x14ac:dyDescent="0.2">
      <c r="A17" s="37" t="str">
        <f>'Planilha Orçamentária'!C68</f>
        <v>001.007</v>
      </c>
      <c r="B17" s="29" t="str">
        <f>'Planilha Orçamentária'!D68</f>
        <v>COBERTURA</v>
      </c>
      <c r="C17" s="38">
        <f>'Planilha Orçamentária'!I68</f>
        <v>47849.342830100009</v>
      </c>
    </row>
    <row r="18" spans="1:3" s="24" customFormat="1" ht="24.75" customHeight="1" x14ac:dyDescent="0.2">
      <c r="A18" s="37" t="str">
        <f>'Planilha Orçamentária'!C76</f>
        <v>001.008</v>
      </c>
      <c r="B18" s="29" t="str">
        <f>'Planilha Orçamentária'!D76</f>
        <v>FORRO</v>
      </c>
      <c r="C18" s="38">
        <f>'Planilha Orçamentária'!I76</f>
        <v>30964.565850000003</v>
      </c>
    </row>
    <row r="19" spans="1:3" s="24" customFormat="1" ht="24.75" customHeight="1" x14ac:dyDescent="0.2">
      <c r="A19" s="37" t="str">
        <f>'Planilha Orçamentária'!C79</f>
        <v>001.009</v>
      </c>
      <c r="B19" s="29" t="str">
        <f>'Planilha Orçamentária'!D79</f>
        <v>PISO E REVESTIMENTO</v>
      </c>
      <c r="C19" s="38">
        <f>'Planilha Orçamentária'!I79</f>
        <v>79623.156585250006</v>
      </c>
    </row>
    <row r="20" spans="1:3" s="24" customFormat="1" ht="24.75" customHeight="1" x14ac:dyDescent="0.2">
      <c r="A20" s="37" t="str">
        <f>'Planilha Orçamentária'!C85</f>
        <v>001.010</v>
      </c>
      <c r="B20" s="29" t="str">
        <f>'Planilha Orçamentária'!D85</f>
        <v>PINTURA E ACABAMENTO</v>
      </c>
      <c r="C20" s="38">
        <f>'Planilha Orçamentária'!I85</f>
        <v>23217.271416850002</v>
      </c>
    </row>
    <row r="21" spans="1:3" s="24" customFormat="1" ht="24.75" customHeight="1" x14ac:dyDescent="0.2">
      <c r="A21" s="37" t="str">
        <f>'Planilha Orçamentária'!C92</f>
        <v>001.011</v>
      </c>
      <c r="B21" s="29" t="str">
        <f>'Planilha Orçamentária'!D92</f>
        <v>LOUÇAS E METAIS</v>
      </c>
      <c r="C21" s="38">
        <f>'Planilha Orçamentária'!I92</f>
        <v>19331.426265500002</v>
      </c>
    </row>
    <row r="22" spans="1:3" s="24" customFormat="1" ht="24.75" customHeight="1" x14ac:dyDescent="0.2">
      <c r="A22" s="37" t="str">
        <f>'Planilha Orçamentária'!C103</f>
        <v>001.012</v>
      </c>
      <c r="B22" s="29" t="str">
        <f>'Planilha Orçamentária'!D103</f>
        <v>INSTALAÇÕES ELÉTRICAS</v>
      </c>
      <c r="C22" s="38">
        <f>'Planilha Orçamentária'!I103</f>
        <v>65357.493042249997</v>
      </c>
    </row>
    <row r="23" spans="1:3" s="24" customFormat="1" ht="24.75" customHeight="1" x14ac:dyDescent="0.2">
      <c r="A23" s="37" t="str">
        <f>'Planilha Orçamentária'!C142</f>
        <v>001.013</v>
      </c>
      <c r="B23" s="29" t="str">
        <f>'Planilha Orçamentária'!D142</f>
        <v>AGUA FRIA</v>
      </c>
      <c r="C23" s="38">
        <f>'Planilha Orçamentária'!I142</f>
        <v>5538.263995000003</v>
      </c>
    </row>
    <row r="24" spans="1:3" s="24" customFormat="1" ht="24.75" customHeight="1" x14ac:dyDescent="0.2">
      <c r="A24" s="37" t="str">
        <f>'Planilha Orçamentária'!C170</f>
        <v>001.014</v>
      </c>
      <c r="B24" s="29" t="str">
        <f>'Planilha Orçamentária'!D170</f>
        <v>ESGOTO</v>
      </c>
      <c r="C24" s="38">
        <f>'Planilha Orçamentária'!I170</f>
        <v>3874.8094900000006</v>
      </c>
    </row>
    <row r="25" spans="1:3" s="24" customFormat="1" ht="24.75" customHeight="1" x14ac:dyDescent="0.2">
      <c r="A25" s="37" t="str">
        <f>'Planilha Orçamentária'!C189</f>
        <v>001.015</v>
      </c>
      <c r="B25" s="29" t="str">
        <f>'Planilha Orçamentária'!D189</f>
        <v>INCÊNDIO</v>
      </c>
      <c r="C25" s="38">
        <f>'Planilha Orçamentária'!I189</f>
        <v>553.67623000000003</v>
      </c>
    </row>
    <row r="26" spans="1:3" s="24" customFormat="1" ht="24.75" customHeight="1" thickBot="1" x14ac:dyDescent="0.25">
      <c r="A26" s="39" t="str">
        <f>'Planilha Orçamentária'!C193</f>
        <v>001.016</v>
      </c>
      <c r="B26" s="40" t="str">
        <f>'Planilha Orçamentária'!D193</f>
        <v>LIMPEZA DA OBRA</v>
      </c>
      <c r="C26" s="41">
        <f>'Planilha Orçamentária'!I193</f>
        <v>1883.6260950000001</v>
      </c>
    </row>
    <row r="27" spans="1:3" s="24" customFormat="1" ht="27" thickBot="1" x14ac:dyDescent="0.25">
      <c r="A27" s="220" t="s">
        <v>749</v>
      </c>
      <c r="B27" s="221"/>
      <c r="C27" s="42">
        <f>SUM(C11:C26)</f>
        <v>613761.34980570013</v>
      </c>
    </row>
    <row r="28" spans="1:3" ht="19.7" customHeight="1" x14ac:dyDescent="0.2"/>
    <row r="29" spans="1:3" ht="19.7" customHeight="1" x14ac:dyDescent="0.2"/>
    <row r="30" spans="1:3" ht="19.7" customHeight="1" x14ac:dyDescent="0.2"/>
    <row r="31" spans="1:3" ht="19.7" customHeight="1" x14ac:dyDescent="0.2"/>
    <row r="32" spans="1:3" ht="19.7" customHeight="1" x14ac:dyDescent="0.2"/>
    <row r="33" ht="19.7" customHeight="1" x14ac:dyDescent="0.2"/>
    <row r="34" ht="19.7" customHeight="1" x14ac:dyDescent="0.2"/>
    <row r="35" ht="19.7" customHeight="1" x14ac:dyDescent="0.2"/>
    <row r="36" ht="19.7" customHeight="1" x14ac:dyDescent="0.2"/>
    <row r="37" ht="19.7" customHeight="1" x14ac:dyDescent="0.2"/>
  </sheetData>
  <mergeCells count="4">
    <mergeCell ref="A27:B27"/>
    <mergeCell ref="A1:C5"/>
    <mergeCell ref="C6:C7"/>
    <mergeCell ref="C8:C9"/>
  </mergeCells>
  <pageMargins left="0.78740157480314965" right="0.39370078740157483" top="0.78740157480314965" bottom="0.98425196850393704" header="0.78740157480314965" footer="0.31496062992125984"/>
  <pageSetup paperSize="9" scale="83" orientation="portrait" r:id="rId1"/>
  <headerFooter>
    <oddHeader>&amp;L&amp;G&amp;R&amp;G</oddHeader>
    <oddFooter>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6"/>
  <sheetViews>
    <sheetView workbookViewId="0">
      <selection activeCell="I7" sqref="I7"/>
    </sheetView>
  </sheetViews>
  <sheetFormatPr defaultRowHeight="15" x14ac:dyDescent="0.25"/>
  <cols>
    <col min="1" max="1" width="17" bestFit="1" customWidth="1"/>
    <col min="2" max="2" width="14.85546875" customWidth="1"/>
    <col min="3" max="3" width="13" customWidth="1"/>
    <col min="4" max="4" width="80.5703125" customWidth="1"/>
    <col min="5" max="5" width="11.42578125" customWidth="1"/>
    <col min="6" max="6" width="11.140625" customWidth="1"/>
    <col min="7" max="8" width="10.7109375" customWidth="1"/>
    <col min="9" max="9" width="11" customWidth="1"/>
    <col min="10" max="10" width="10.5703125" hidden="1" customWidth="1"/>
    <col min="11" max="11" width="11" hidden="1" customWidth="1"/>
    <col min="12" max="17" width="0" hidden="1" customWidth="1"/>
    <col min="18" max="18" width="17.5703125" hidden="1" customWidth="1"/>
    <col min="19" max="19" width="13" hidden="1" customWidth="1"/>
    <col min="20" max="46" width="0" hidden="1" customWidth="1"/>
  </cols>
  <sheetData>
    <row r="1" spans="1:44" s="18" customFormat="1" x14ac:dyDescent="0.25">
      <c r="A1" s="234" t="s">
        <v>460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44" s="18" customFormat="1" x14ac:dyDescent="0.25">
      <c r="A2" s="16" t="s">
        <v>49</v>
      </c>
      <c r="B2" s="16" t="s">
        <v>129</v>
      </c>
    </row>
    <row r="3" spans="1:44" s="18" customFormat="1" x14ac:dyDescent="0.25">
      <c r="A3" s="16" t="s">
        <v>0</v>
      </c>
      <c r="B3" s="16" t="s">
        <v>86</v>
      </c>
      <c r="H3" s="18" t="s">
        <v>740</v>
      </c>
    </row>
    <row r="4" spans="1:44" s="18" customFormat="1" x14ac:dyDescent="0.25">
      <c r="A4" s="16" t="s">
        <v>273</v>
      </c>
      <c r="B4" s="16">
        <v>1.2835000000000001</v>
      </c>
    </row>
    <row r="5" spans="1:44" s="18" customFormat="1" x14ac:dyDescent="0.25">
      <c r="A5" s="16" t="s">
        <v>599</v>
      </c>
      <c r="B5" s="14">
        <f>I7</f>
        <v>613761.34980570013</v>
      </c>
    </row>
    <row r="6" spans="1:44" s="20" customFormat="1" ht="48.75" customHeight="1" x14ac:dyDescent="0.25">
      <c r="A6" s="19" t="s">
        <v>642</v>
      </c>
      <c r="B6" s="19" t="s">
        <v>600</v>
      </c>
      <c r="C6" s="19" t="s">
        <v>274</v>
      </c>
      <c r="D6" s="19" t="s">
        <v>130</v>
      </c>
      <c r="E6" s="19" t="s">
        <v>503</v>
      </c>
      <c r="F6" s="19" t="s">
        <v>504</v>
      </c>
      <c r="G6" s="19" t="s">
        <v>131</v>
      </c>
      <c r="H6" s="19" t="s">
        <v>601</v>
      </c>
      <c r="I6" s="19" t="s">
        <v>505</v>
      </c>
      <c r="J6" s="19" t="s">
        <v>321</v>
      </c>
      <c r="K6" s="19" t="s">
        <v>322</v>
      </c>
      <c r="L6" s="19" t="s">
        <v>461</v>
      </c>
      <c r="M6" s="19" t="s">
        <v>275</v>
      </c>
      <c r="N6" s="19" t="s">
        <v>50</v>
      </c>
      <c r="O6" s="19" t="s">
        <v>602</v>
      </c>
      <c r="P6" s="19" t="s">
        <v>276</v>
      </c>
      <c r="Q6" s="19" t="s">
        <v>643</v>
      </c>
      <c r="R6" s="19" t="s">
        <v>603</v>
      </c>
      <c r="S6" s="20" t="s">
        <v>226</v>
      </c>
      <c r="T6" s="20" t="s">
        <v>132</v>
      </c>
      <c r="U6" s="20" t="s">
        <v>323</v>
      </c>
      <c r="V6" s="20" t="s">
        <v>506</v>
      </c>
      <c r="W6" s="20" t="s">
        <v>87</v>
      </c>
      <c r="X6" s="20" t="s">
        <v>1</v>
      </c>
      <c r="Y6" s="20" t="s">
        <v>277</v>
      </c>
      <c r="Z6" s="20" t="s">
        <v>278</v>
      </c>
      <c r="AA6" s="20" t="s">
        <v>174</v>
      </c>
      <c r="AB6" s="20" t="s">
        <v>644</v>
      </c>
      <c r="AC6" s="20" t="s">
        <v>507</v>
      </c>
      <c r="AD6" s="20" t="s">
        <v>462</v>
      </c>
      <c r="AE6" s="20" t="s">
        <v>508</v>
      </c>
      <c r="AF6" s="20" t="s">
        <v>175</v>
      </c>
      <c r="AG6" s="20" t="s">
        <v>88</v>
      </c>
      <c r="AH6" s="20" t="s">
        <v>463</v>
      </c>
      <c r="AI6" s="20" t="s">
        <v>464</v>
      </c>
      <c r="AJ6" s="20" t="s">
        <v>645</v>
      </c>
      <c r="AK6" s="20" t="s">
        <v>366</v>
      </c>
      <c r="AL6" s="20" t="s">
        <v>549</v>
      </c>
      <c r="AM6" s="20" t="s">
        <v>176</v>
      </c>
      <c r="AN6" s="20" t="s">
        <v>550</v>
      </c>
      <c r="AO6" s="20" t="s">
        <v>324</v>
      </c>
      <c r="AP6" s="20" t="s">
        <v>604</v>
      </c>
      <c r="AQ6" s="20" t="s">
        <v>551</v>
      </c>
      <c r="AR6" s="20" t="s">
        <v>177</v>
      </c>
    </row>
    <row r="7" spans="1:44" s="18" customFormat="1" x14ac:dyDescent="0.25">
      <c r="A7" s="10"/>
      <c r="B7" s="10"/>
      <c r="C7" s="10" t="s">
        <v>367</v>
      </c>
      <c r="D7" s="10" t="s">
        <v>279</v>
      </c>
      <c r="E7" s="10"/>
      <c r="F7" s="11">
        <v>1</v>
      </c>
      <c r="G7" s="12">
        <v>478193.24</v>
      </c>
      <c r="H7" s="12">
        <f>(I8+I12+I24+I27+I53+I59+I68+I76+I79+I85+I92+I103+I142+I170+I189+I193)/F7</f>
        <v>613761.34980570013</v>
      </c>
      <c r="I7" s="12">
        <f>H7*F7</f>
        <v>613761.34980570013</v>
      </c>
      <c r="J7" s="12"/>
      <c r="K7" s="13">
        <v>0</v>
      </c>
      <c r="L7" s="12">
        <f>100*I7/I7</f>
        <v>100</v>
      </c>
      <c r="M7" s="13">
        <v>1</v>
      </c>
      <c r="N7" s="12">
        <v>0</v>
      </c>
      <c r="O7" s="10"/>
      <c r="P7" s="10"/>
      <c r="Q7" s="10"/>
      <c r="R7" s="12">
        <f>G7*F7</f>
        <v>478193.24</v>
      </c>
      <c r="S7" s="14">
        <f>100*I7/B5:B5</f>
        <v>100</v>
      </c>
      <c r="T7" s="15"/>
      <c r="U7" s="15"/>
      <c r="V7" s="15"/>
      <c r="W7" s="15"/>
      <c r="X7" s="15"/>
      <c r="Y7" s="15"/>
      <c r="Z7" s="15"/>
      <c r="AA7" s="15"/>
      <c r="AB7" s="16"/>
      <c r="AC7" s="14">
        <v>0</v>
      </c>
      <c r="AD7" s="14">
        <v>0</v>
      </c>
      <c r="AE7" s="14"/>
      <c r="AF7" s="15"/>
      <c r="AG7" s="16"/>
      <c r="AH7" s="14"/>
      <c r="AI7" s="14"/>
      <c r="AJ7" s="14">
        <v>0</v>
      </c>
      <c r="AK7" s="14">
        <v>0</v>
      </c>
      <c r="AL7" s="14">
        <v>0</v>
      </c>
      <c r="AM7" s="14">
        <v>0</v>
      </c>
      <c r="AN7" s="17">
        <v>1</v>
      </c>
      <c r="AO7" s="16">
        <v>0</v>
      </c>
      <c r="AP7" s="16">
        <v>0</v>
      </c>
      <c r="AQ7" s="17">
        <v>0</v>
      </c>
      <c r="AR7" s="16">
        <v>0</v>
      </c>
    </row>
    <row r="8" spans="1:44" s="18" customFormat="1" x14ac:dyDescent="0.25">
      <c r="A8" s="10"/>
      <c r="B8" s="10"/>
      <c r="C8" s="10" t="s">
        <v>646</v>
      </c>
      <c r="D8" s="10" t="s">
        <v>133</v>
      </c>
      <c r="E8" s="10"/>
      <c r="F8" s="11"/>
      <c r="G8" s="12">
        <v>37795.1</v>
      </c>
      <c r="H8" s="12">
        <f>(I9+I10+I11)/F7</f>
        <v>48510.010850000006</v>
      </c>
      <c r="I8" s="12">
        <f>H8*F7</f>
        <v>48510.010850000006</v>
      </c>
      <c r="J8" s="12"/>
      <c r="K8" s="13">
        <v>0</v>
      </c>
      <c r="L8" s="12">
        <f>100*I8/I7</f>
        <v>7.903725261513606</v>
      </c>
      <c r="M8" s="13">
        <v>1</v>
      </c>
      <c r="N8" s="12">
        <v>0</v>
      </c>
      <c r="O8" s="10" t="s">
        <v>133</v>
      </c>
      <c r="P8" s="10"/>
      <c r="Q8" s="10"/>
      <c r="R8" s="12">
        <f>G8*F7</f>
        <v>37795.1</v>
      </c>
      <c r="S8" s="14">
        <f>100*I8/B5:B5</f>
        <v>7.903725261513606</v>
      </c>
      <c r="T8" s="15"/>
      <c r="U8" s="15"/>
      <c r="V8" s="15"/>
      <c r="W8" s="15"/>
      <c r="X8" s="15"/>
      <c r="Y8" s="15"/>
      <c r="Z8" s="15"/>
      <c r="AA8" s="15"/>
      <c r="AB8" s="16"/>
      <c r="AC8" s="14">
        <v>0</v>
      </c>
      <c r="AD8" s="14">
        <v>0</v>
      </c>
      <c r="AE8" s="14"/>
      <c r="AF8" s="15"/>
      <c r="AG8" s="16"/>
      <c r="AH8" s="14"/>
      <c r="AI8" s="14"/>
      <c r="AJ8" s="14">
        <v>0</v>
      </c>
      <c r="AK8" s="14">
        <v>0</v>
      </c>
      <c r="AL8" s="14">
        <v>0</v>
      </c>
      <c r="AM8" s="14">
        <v>0</v>
      </c>
      <c r="AN8" s="17">
        <v>0</v>
      </c>
      <c r="AO8" s="16">
        <v>0</v>
      </c>
      <c r="AP8" s="16">
        <v>0</v>
      </c>
      <c r="AQ8" s="17">
        <v>0</v>
      </c>
      <c r="AR8" s="16">
        <v>0</v>
      </c>
    </row>
    <row r="9" spans="1:44" x14ac:dyDescent="0.25">
      <c r="A9" s="6" t="s">
        <v>2</v>
      </c>
      <c r="B9" s="6"/>
      <c r="C9" s="6" t="s">
        <v>325</v>
      </c>
      <c r="D9" s="9" t="s">
        <v>3</v>
      </c>
      <c r="E9" s="6" t="s">
        <v>421</v>
      </c>
      <c r="F9" s="7">
        <v>150</v>
      </c>
      <c r="G9" s="8">
        <v>93.77</v>
      </c>
      <c r="H9" s="8">
        <f>G9*IF(AP9=0,B4,1)</f>
        <v>120.35379500000001</v>
      </c>
      <c r="I9" s="8">
        <f>H9*F9*F7</f>
        <v>18053.06925</v>
      </c>
      <c r="J9" s="8">
        <v>1</v>
      </c>
      <c r="K9" s="5">
        <v>0</v>
      </c>
      <c r="L9" s="8">
        <f>100*I9/I7</f>
        <v>2.9413825513312468</v>
      </c>
      <c r="M9" s="5">
        <v>1</v>
      </c>
      <c r="N9" s="8">
        <v>0</v>
      </c>
      <c r="O9" s="6" t="s">
        <v>3</v>
      </c>
      <c r="P9" s="6"/>
      <c r="Q9" s="6" t="s">
        <v>421</v>
      </c>
      <c r="R9" s="8">
        <f>G9*F9*F7</f>
        <v>14065.5</v>
      </c>
      <c r="S9" s="2">
        <f>100*I9/B5:B5</f>
        <v>2.9413825513312468</v>
      </c>
      <c r="T9" s="3"/>
      <c r="U9" s="3" t="s">
        <v>3</v>
      </c>
      <c r="V9" s="3"/>
      <c r="W9" s="3"/>
      <c r="X9" s="3"/>
      <c r="Y9" s="3"/>
      <c r="Z9" s="3"/>
      <c r="AA9" s="3"/>
      <c r="AB9" s="1"/>
      <c r="AC9" s="2">
        <v>0</v>
      </c>
      <c r="AD9" s="2">
        <v>0</v>
      </c>
      <c r="AE9" s="2"/>
      <c r="AF9" s="3"/>
      <c r="AG9" s="1"/>
      <c r="AH9" s="2"/>
      <c r="AI9" s="2"/>
      <c r="AJ9" s="2">
        <v>0</v>
      </c>
      <c r="AK9" s="2">
        <v>0</v>
      </c>
      <c r="AL9" s="2">
        <v>0</v>
      </c>
      <c r="AM9" s="2">
        <v>0</v>
      </c>
      <c r="AN9" s="4">
        <v>0</v>
      </c>
      <c r="AO9" s="1">
        <v>1</v>
      </c>
      <c r="AP9" s="1">
        <v>0</v>
      </c>
      <c r="AQ9" s="4">
        <v>0</v>
      </c>
      <c r="AR9" s="1">
        <v>0</v>
      </c>
    </row>
    <row r="10" spans="1:44" x14ac:dyDescent="0.25">
      <c r="A10" s="6" t="s">
        <v>280</v>
      </c>
      <c r="B10" s="6"/>
      <c r="C10" s="6" t="s">
        <v>509</v>
      </c>
      <c r="D10" s="9" t="s">
        <v>465</v>
      </c>
      <c r="E10" s="6" t="s">
        <v>421</v>
      </c>
      <c r="F10" s="7">
        <v>30</v>
      </c>
      <c r="G10" s="8">
        <v>90.84</v>
      </c>
      <c r="H10" s="8">
        <f>G10*IF(AP10=0,B4,1)</f>
        <v>116.59314000000001</v>
      </c>
      <c r="I10" s="8">
        <f>H10*F10*F7</f>
        <v>3497.7942000000003</v>
      </c>
      <c r="J10" s="8">
        <v>1</v>
      </c>
      <c r="K10" s="5">
        <v>0</v>
      </c>
      <c r="L10" s="8">
        <f>100*I10/I7</f>
        <v>0.56989482982388928</v>
      </c>
      <c r="M10" s="5">
        <v>1</v>
      </c>
      <c r="N10" s="8">
        <v>0</v>
      </c>
      <c r="O10" s="6" t="s">
        <v>465</v>
      </c>
      <c r="P10" s="6"/>
      <c r="Q10" s="6" t="s">
        <v>421</v>
      </c>
      <c r="R10" s="8">
        <f>G10*F10*F7</f>
        <v>2725.2000000000003</v>
      </c>
      <c r="S10" s="2">
        <f>100*I10/B5:B5</f>
        <v>0.56989482982388928</v>
      </c>
      <c r="T10" s="3"/>
      <c r="U10" s="3" t="s">
        <v>465</v>
      </c>
      <c r="V10" s="3"/>
      <c r="W10" s="3"/>
      <c r="X10" s="3"/>
      <c r="Y10" s="3"/>
      <c r="Z10" s="3"/>
      <c r="AA10" s="3"/>
      <c r="AB10" s="1"/>
      <c r="AC10" s="2">
        <v>0</v>
      </c>
      <c r="AD10" s="2">
        <v>0</v>
      </c>
      <c r="AE10" s="2"/>
      <c r="AF10" s="3"/>
      <c r="AG10" s="1"/>
      <c r="AH10" s="2"/>
      <c r="AI10" s="2"/>
      <c r="AJ10" s="2">
        <v>0</v>
      </c>
      <c r="AK10" s="2">
        <v>0</v>
      </c>
      <c r="AL10" s="2">
        <v>0</v>
      </c>
      <c r="AM10" s="2">
        <v>0</v>
      </c>
      <c r="AN10" s="4">
        <v>0</v>
      </c>
      <c r="AO10" s="1">
        <v>1</v>
      </c>
      <c r="AP10" s="1">
        <v>0</v>
      </c>
      <c r="AQ10" s="4">
        <v>0</v>
      </c>
      <c r="AR10" s="1">
        <v>0</v>
      </c>
    </row>
    <row r="11" spans="1:44" x14ac:dyDescent="0.25">
      <c r="A11" s="6" t="s">
        <v>368</v>
      </c>
      <c r="B11" s="6"/>
      <c r="C11" s="6" t="s">
        <v>695</v>
      </c>
      <c r="D11" s="9" t="s">
        <v>552</v>
      </c>
      <c r="E11" s="6" t="s">
        <v>553</v>
      </c>
      <c r="F11" s="7">
        <v>5</v>
      </c>
      <c r="G11" s="8">
        <v>4200.88</v>
      </c>
      <c r="H11" s="8">
        <f>G11*IF(AP11=0,B4,1)</f>
        <v>5391.8294800000003</v>
      </c>
      <c r="I11" s="8">
        <f>H11*F11*F7</f>
        <v>26959.147400000002</v>
      </c>
      <c r="J11" s="8">
        <v>1</v>
      </c>
      <c r="K11" s="5">
        <v>0</v>
      </c>
      <c r="L11" s="8">
        <f>100*I11/I7</f>
        <v>4.3924478803584686</v>
      </c>
      <c r="M11" s="5">
        <v>1</v>
      </c>
      <c r="N11" s="8">
        <v>0</v>
      </c>
      <c r="O11" s="6" t="s">
        <v>552</v>
      </c>
      <c r="P11" s="6"/>
      <c r="Q11" s="6" t="s">
        <v>553</v>
      </c>
      <c r="R11" s="8">
        <f>G11*F11*F7</f>
        <v>21004.400000000001</v>
      </c>
      <c r="S11" s="2">
        <f>100*I11/B5:B5</f>
        <v>4.3924478803584686</v>
      </c>
      <c r="T11" s="3"/>
      <c r="U11" s="3" t="s">
        <v>552</v>
      </c>
      <c r="V11" s="3"/>
      <c r="W11" s="3"/>
      <c r="X11" s="3"/>
      <c r="Y11" s="3"/>
      <c r="Z11" s="3"/>
      <c r="AA11" s="3"/>
      <c r="AB11" s="1"/>
      <c r="AC11" s="2">
        <v>0</v>
      </c>
      <c r="AD11" s="2">
        <v>0</v>
      </c>
      <c r="AE11" s="2"/>
      <c r="AF11" s="3"/>
      <c r="AG11" s="1"/>
      <c r="AH11" s="2"/>
      <c r="AI11" s="2"/>
      <c r="AJ11" s="2">
        <v>0</v>
      </c>
      <c r="AK11" s="2">
        <v>0</v>
      </c>
      <c r="AL11" s="2">
        <v>0</v>
      </c>
      <c r="AM11" s="2">
        <v>0</v>
      </c>
      <c r="AN11" s="4">
        <v>0</v>
      </c>
      <c r="AO11" s="1">
        <v>1</v>
      </c>
      <c r="AP11" s="1">
        <v>0</v>
      </c>
      <c r="AQ11" s="4">
        <v>0</v>
      </c>
      <c r="AR11" s="1">
        <v>0</v>
      </c>
    </row>
    <row r="12" spans="1:44" s="18" customFormat="1" x14ac:dyDescent="0.25">
      <c r="A12" s="10"/>
      <c r="B12" s="10"/>
      <c r="C12" s="10" t="s">
        <v>89</v>
      </c>
      <c r="D12" s="10" t="s">
        <v>369</v>
      </c>
      <c r="E12" s="10"/>
      <c r="F12" s="11"/>
      <c r="G12" s="12">
        <v>12208.53</v>
      </c>
      <c r="H12" s="12">
        <f>(I13+I14+I15+I16+I17+I18+I19+I20+I21+I22+I23)/F7</f>
        <v>15669.663785350001</v>
      </c>
      <c r="I12" s="12">
        <f>H12*F7</f>
        <v>15669.663785350001</v>
      </c>
      <c r="J12" s="12"/>
      <c r="K12" s="13">
        <v>0</v>
      </c>
      <c r="L12" s="12">
        <f>100*I12/I7</f>
        <v>2.5530548299124054</v>
      </c>
      <c r="M12" s="13">
        <v>1</v>
      </c>
      <c r="N12" s="12">
        <v>0</v>
      </c>
      <c r="O12" s="10" t="s">
        <v>369</v>
      </c>
      <c r="P12" s="10"/>
      <c r="Q12" s="10"/>
      <c r="R12" s="12">
        <f>G12*F7</f>
        <v>12208.53</v>
      </c>
      <c r="S12" s="14">
        <f>100*I12/B5:B5</f>
        <v>2.5530548299124054</v>
      </c>
      <c r="T12" s="15"/>
      <c r="U12" s="15"/>
      <c r="V12" s="15"/>
      <c r="W12" s="15"/>
      <c r="X12" s="15"/>
      <c r="Y12" s="15"/>
      <c r="Z12" s="15"/>
      <c r="AA12" s="15"/>
      <c r="AB12" s="16"/>
      <c r="AC12" s="14">
        <v>0</v>
      </c>
      <c r="AD12" s="14">
        <v>0</v>
      </c>
      <c r="AE12" s="14"/>
      <c r="AF12" s="15"/>
      <c r="AG12" s="16"/>
      <c r="AH12" s="14"/>
      <c r="AI12" s="14"/>
      <c r="AJ12" s="14">
        <v>0</v>
      </c>
      <c r="AK12" s="14">
        <v>0</v>
      </c>
      <c r="AL12" s="14">
        <v>0</v>
      </c>
      <c r="AM12" s="14">
        <v>0</v>
      </c>
      <c r="AN12" s="17">
        <v>0</v>
      </c>
      <c r="AO12" s="16">
        <v>0</v>
      </c>
      <c r="AP12" s="16">
        <v>0</v>
      </c>
      <c r="AQ12" s="17">
        <v>0</v>
      </c>
      <c r="AR12" s="16">
        <v>0</v>
      </c>
    </row>
    <row r="13" spans="1:44" x14ac:dyDescent="0.25">
      <c r="A13" s="6" t="s">
        <v>510</v>
      </c>
      <c r="B13" s="6"/>
      <c r="C13" s="6" t="s">
        <v>281</v>
      </c>
      <c r="D13" s="9" t="s">
        <v>134</v>
      </c>
      <c r="E13" s="6" t="s">
        <v>605</v>
      </c>
      <c r="F13" s="7">
        <v>8.27</v>
      </c>
      <c r="G13" s="8">
        <v>47.05</v>
      </c>
      <c r="H13" s="8">
        <f>G13*IF(AP13=0,B4,1)</f>
        <v>60.388674999999999</v>
      </c>
      <c r="I13" s="8">
        <f>H13*F13*F7</f>
        <v>499.41434224999995</v>
      </c>
      <c r="J13" s="8">
        <v>1</v>
      </c>
      <c r="K13" s="5">
        <v>0</v>
      </c>
      <c r="L13" s="8">
        <f>100*I13/I7</f>
        <v>8.1369467531329689E-2</v>
      </c>
      <c r="M13" s="5">
        <v>1</v>
      </c>
      <c r="N13" s="8">
        <v>0</v>
      </c>
      <c r="O13" s="6" t="s">
        <v>326</v>
      </c>
      <c r="P13" s="6"/>
      <c r="Q13" s="6" t="s">
        <v>327</v>
      </c>
      <c r="R13" s="8">
        <f>G13*F13*F7</f>
        <v>389.10349999999994</v>
      </c>
      <c r="S13" s="2">
        <f>100*I13/B5:B5</f>
        <v>8.1369467531329689E-2</v>
      </c>
      <c r="T13" s="3"/>
      <c r="U13" s="3" t="s">
        <v>134</v>
      </c>
      <c r="V13" s="3"/>
      <c r="W13" s="3"/>
      <c r="X13" s="3"/>
      <c r="Y13" s="3"/>
      <c r="Z13" s="3"/>
      <c r="AA13" s="3"/>
      <c r="AB13" s="1"/>
      <c r="AC13" s="2">
        <v>0</v>
      </c>
      <c r="AD13" s="2">
        <v>0</v>
      </c>
      <c r="AE13" s="2"/>
      <c r="AF13" s="3"/>
      <c r="AG13" s="1"/>
      <c r="AH13" s="2"/>
      <c r="AI13" s="2"/>
      <c r="AJ13" s="2">
        <v>0</v>
      </c>
      <c r="AK13" s="2">
        <v>0</v>
      </c>
      <c r="AL13" s="2">
        <v>0</v>
      </c>
      <c r="AM13" s="2">
        <v>0</v>
      </c>
      <c r="AN13" s="4">
        <v>0</v>
      </c>
      <c r="AO13" s="1">
        <v>1</v>
      </c>
      <c r="AP13" s="1">
        <v>0</v>
      </c>
      <c r="AQ13" s="4">
        <v>0</v>
      </c>
      <c r="AR13" s="1">
        <v>0</v>
      </c>
    </row>
    <row r="14" spans="1:44" x14ac:dyDescent="0.25">
      <c r="A14" s="6" t="s">
        <v>135</v>
      </c>
      <c r="B14" s="6"/>
      <c r="C14" s="6" t="s">
        <v>466</v>
      </c>
      <c r="D14" s="9" t="s">
        <v>606</v>
      </c>
      <c r="E14" s="6" t="s">
        <v>605</v>
      </c>
      <c r="F14" s="7">
        <v>2.7</v>
      </c>
      <c r="G14" s="8">
        <v>212.86</v>
      </c>
      <c r="H14" s="8">
        <f>G14*IF(AP14=0,B4,1)</f>
        <v>273.20581000000004</v>
      </c>
      <c r="I14" s="8">
        <f>H14*F14*F7</f>
        <v>737.65568700000017</v>
      </c>
      <c r="J14" s="8">
        <v>1</v>
      </c>
      <c r="K14" s="5">
        <v>0</v>
      </c>
      <c r="L14" s="8">
        <f>100*I14/I7</f>
        <v>0.12018607675988746</v>
      </c>
      <c r="M14" s="5">
        <v>1</v>
      </c>
      <c r="N14" s="8">
        <v>0</v>
      </c>
      <c r="O14" s="6" t="s">
        <v>511</v>
      </c>
      <c r="P14" s="6"/>
      <c r="Q14" s="6" t="s">
        <v>327</v>
      </c>
      <c r="R14" s="8">
        <f>G14*F14*F7</f>
        <v>574.72200000000009</v>
      </c>
      <c r="S14" s="2">
        <f>100*I14/B5:B5</f>
        <v>0.12018607675988746</v>
      </c>
      <c r="T14" s="3"/>
      <c r="U14" s="3" t="s">
        <v>606</v>
      </c>
      <c r="V14" s="3"/>
      <c r="W14" s="3"/>
      <c r="X14" s="3"/>
      <c r="Y14" s="3"/>
      <c r="Z14" s="3"/>
      <c r="AA14" s="3"/>
      <c r="AB14" s="1"/>
      <c r="AC14" s="2">
        <v>0</v>
      </c>
      <c r="AD14" s="2">
        <v>0</v>
      </c>
      <c r="AE14" s="2"/>
      <c r="AF14" s="3"/>
      <c r="AG14" s="1"/>
      <c r="AH14" s="2"/>
      <c r="AI14" s="2"/>
      <c r="AJ14" s="2">
        <v>0</v>
      </c>
      <c r="AK14" s="2">
        <v>0</v>
      </c>
      <c r="AL14" s="2">
        <v>0</v>
      </c>
      <c r="AM14" s="2">
        <v>0</v>
      </c>
      <c r="AN14" s="4">
        <v>0</v>
      </c>
      <c r="AO14" s="1">
        <v>1</v>
      </c>
      <c r="AP14" s="1">
        <v>0</v>
      </c>
      <c r="AQ14" s="4">
        <v>0</v>
      </c>
      <c r="AR14" s="1">
        <v>0</v>
      </c>
    </row>
    <row r="15" spans="1:44" x14ac:dyDescent="0.25">
      <c r="A15" s="6" t="s">
        <v>136</v>
      </c>
      <c r="B15" s="6"/>
      <c r="C15" s="6" t="s">
        <v>647</v>
      </c>
      <c r="D15" s="9" t="s">
        <v>554</v>
      </c>
      <c r="E15" s="6" t="s">
        <v>648</v>
      </c>
      <c r="F15" s="7">
        <v>317</v>
      </c>
      <c r="G15" s="8">
        <v>9.16</v>
      </c>
      <c r="H15" s="8">
        <f>G15*IF(AP15=0,B4,1)</f>
        <v>11.756860000000001</v>
      </c>
      <c r="I15" s="8">
        <f>H15*F15*F7</f>
        <v>3726.9246200000002</v>
      </c>
      <c r="J15" s="8">
        <v>1</v>
      </c>
      <c r="K15" s="5">
        <v>0</v>
      </c>
      <c r="L15" s="8">
        <f>100*I15/I7</f>
        <v>0.60722699811251413</v>
      </c>
      <c r="M15" s="5">
        <v>1</v>
      </c>
      <c r="N15" s="8">
        <v>0</v>
      </c>
      <c r="O15" s="6" t="s">
        <v>51</v>
      </c>
      <c r="P15" s="6"/>
      <c r="Q15" s="6" t="s">
        <v>649</v>
      </c>
      <c r="R15" s="8">
        <f>G15*F15*F7</f>
        <v>2903.7200000000003</v>
      </c>
      <c r="S15" s="2">
        <f>100*I15/B5:B5</f>
        <v>0.60722699811251413</v>
      </c>
      <c r="T15" s="3"/>
      <c r="U15" s="3" t="s">
        <v>554</v>
      </c>
      <c r="V15" s="3"/>
      <c r="W15" s="3"/>
      <c r="X15" s="3"/>
      <c r="Y15" s="3"/>
      <c r="Z15" s="3"/>
      <c r="AA15" s="3"/>
      <c r="AB15" s="1"/>
      <c r="AC15" s="2">
        <v>0</v>
      </c>
      <c r="AD15" s="2">
        <v>0</v>
      </c>
      <c r="AE15" s="2"/>
      <c r="AF15" s="3"/>
      <c r="AG15" s="1"/>
      <c r="AH15" s="2"/>
      <c r="AI15" s="2"/>
      <c r="AJ15" s="2">
        <v>0</v>
      </c>
      <c r="AK15" s="2">
        <v>0</v>
      </c>
      <c r="AL15" s="2">
        <v>0</v>
      </c>
      <c r="AM15" s="2">
        <v>0</v>
      </c>
      <c r="AN15" s="4">
        <v>0</v>
      </c>
      <c r="AO15" s="1">
        <v>1</v>
      </c>
      <c r="AP15" s="1">
        <v>0</v>
      </c>
      <c r="AQ15" s="4">
        <v>0</v>
      </c>
      <c r="AR15" s="1">
        <v>0</v>
      </c>
    </row>
    <row r="16" spans="1:44" x14ac:dyDescent="0.25">
      <c r="A16" s="6" t="s">
        <v>696</v>
      </c>
      <c r="B16" s="6"/>
      <c r="C16" s="6" t="s">
        <v>90</v>
      </c>
      <c r="D16" s="9" t="s">
        <v>370</v>
      </c>
      <c r="E16" s="6" t="s">
        <v>648</v>
      </c>
      <c r="F16" s="7">
        <v>5</v>
      </c>
      <c r="G16" s="8">
        <v>7.11</v>
      </c>
      <c r="H16" s="8">
        <f>G16*IF(AP16=0,B4,1)</f>
        <v>9.1256850000000007</v>
      </c>
      <c r="I16" s="8">
        <f>H16*F16*F7</f>
        <v>45.628425000000007</v>
      </c>
      <c r="J16" s="8">
        <v>1</v>
      </c>
      <c r="K16" s="5">
        <v>0</v>
      </c>
      <c r="L16" s="8">
        <f>100*I16/I7</f>
        <v>7.4342291208862703E-3</v>
      </c>
      <c r="M16" s="5">
        <v>1</v>
      </c>
      <c r="N16" s="8">
        <v>0</v>
      </c>
      <c r="O16" s="6" t="s">
        <v>370</v>
      </c>
      <c r="P16" s="6"/>
      <c r="Q16" s="6" t="s">
        <v>649</v>
      </c>
      <c r="R16" s="8">
        <f>G16*F16*F7</f>
        <v>35.550000000000004</v>
      </c>
      <c r="S16" s="2">
        <f>100*I16/B5:B5</f>
        <v>7.4342291208862703E-3</v>
      </c>
      <c r="T16" s="3"/>
      <c r="U16" s="3" t="s">
        <v>370</v>
      </c>
      <c r="V16" s="3"/>
      <c r="W16" s="3"/>
      <c r="X16" s="3"/>
      <c r="Y16" s="3"/>
      <c r="Z16" s="3"/>
      <c r="AA16" s="3"/>
      <c r="AB16" s="1"/>
      <c r="AC16" s="2">
        <v>0</v>
      </c>
      <c r="AD16" s="2">
        <v>0</v>
      </c>
      <c r="AE16" s="2"/>
      <c r="AF16" s="3"/>
      <c r="AG16" s="1"/>
      <c r="AH16" s="2"/>
      <c r="AI16" s="2"/>
      <c r="AJ16" s="2">
        <v>0</v>
      </c>
      <c r="AK16" s="2">
        <v>0</v>
      </c>
      <c r="AL16" s="2">
        <v>0</v>
      </c>
      <c r="AM16" s="2">
        <v>0</v>
      </c>
      <c r="AN16" s="4">
        <v>0</v>
      </c>
      <c r="AO16" s="1">
        <v>1</v>
      </c>
      <c r="AP16" s="1">
        <v>0</v>
      </c>
      <c r="AQ16" s="4">
        <v>0</v>
      </c>
      <c r="AR16" s="1">
        <v>0</v>
      </c>
    </row>
    <row r="17" spans="1:44" x14ac:dyDescent="0.25">
      <c r="A17" s="6" t="s">
        <v>137</v>
      </c>
      <c r="B17" s="6"/>
      <c r="C17" s="6" t="s">
        <v>282</v>
      </c>
      <c r="D17" s="9" t="s">
        <v>4</v>
      </c>
      <c r="E17" s="6" t="s">
        <v>648</v>
      </c>
      <c r="F17" s="7">
        <v>9</v>
      </c>
      <c r="G17" s="8">
        <v>25.94</v>
      </c>
      <c r="H17" s="8">
        <f>G17*IF(AP17=0,B4,1)</f>
        <v>33.293990000000001</v>
      </c>
      <c r="I17" s="8">
        <f>H17*F17*F7</f>
        <v>299.64591000000001</v>
      </c>
      <c r="J17" s="8">
        <v>1</v>
      </c>
      <c r="K17" s="5">
        <v>0</v>
      </c>
      <c r="L17" s="8">
        <f>100*I17/I7</f>
        <v>4.8821241366022741E-2</v>
      </c>
      <c r="M17" s="5">
        <v>1</v>
      </c>
      <c r="N17" s="8">
        <v>0</v>
      </c>
      <c r="O17" s="6" t="s">
        <v>4</v>
      </c>
      <c r="P17" s="6"/>
      <c r="Q17" s="6" t="s">
        <v>649</v>
      </c>
      <c r="R17" s="8">
        <f>G17*F17*F7</f>
        <v>233.46</v>
      </c>
      <c r="S17" s="2">
        <f>100*I17/B5:B5</f>
        <v>4.8821241366022741E-2</v>
      </c>
      <c r="T17" s="3"/>
      <c r="U17" s="3" t="s">
        <v>4</v>
      </c>
      <c r="V17" s="3"/>
      <c r="W17" s="3"/>
      <c r="X17" s="3"/>
      <c r="Y17" s="3"/>
      <c r="Z17" s="3"/>
      <c r="AA17" s="3"/>
      <c r="AB17" s="1"/>
      <c r="AC17" s="2">
        <v>0</v>
      </c>
      <c r="AD17" s="2">
        <v>0</v>
      </c>
      <c r="AE17" s="2"/>
      <c r="AF17" s="3"/>
      <c r="AG17" s="1"/>
      <c r="AH17" s="2"/>
      <c r="AI17" s="2"/>
      <c r="AJ17" s="2">
        <v>0</v>
      </c>
      <c r="AK17" s="2">
        <v>0</v>
      </c>
      <c r="AL17" s="2">
        <v>0</v>
      </c>
      <c r="AM17" s="2">
        <v>0</v>
      </c>
      <c r="AN17" s="4">
        <v>0</v>
      </c>
      <c r="AO17" s="1">
        <v>1</v>
      </c>
      <c r="AP17" s="1">
        <v>0</v>
      </c>
      <c r="AQ17" s="4">
        <v>0</v>
      </c>
      <c r="AR17" s="1">
        <v>0</v>
      </c>
    </row>
    <row r="18" spans="1:44" x14ac:dyDescent="0.25">
      <c r="A18" s="6" t="s">
        <v>512</v>
      </c>
      <c r="B18" s="6"/>
      <c r="C18" s="6" t="s">
        <v>467</v>
      </c>
      <c r="D18" s="9" t="s">
        <v>178</v>
      </c>
      <c r="E18" s="6" t="s">
        <v>648</v>
      </c>
      <c r="F18" s="7">
        <v>222.62</v>
      </c>
      <c r="G18" s="8">
        <v>2.73</v>
      </c>
      <c r="H18" s="8">
        <f>G18*IF(AP18=0,B4,1)</f>
        <v>3.5039550000000004</v>
      </c>
      <c r="I18" s="8">
        <f>H18*F18*F7</f>
        <v>780.05046210000012</v>
      </c>
      <c r="J18" s="8">
        <v>1</v>
      </c>
      <c r="K18" s="5">
        <v>0</v>
      </c>
      <c r="L18" s="8">
        <f>100*I18/I7</f>
        <v>0.12709344802290704</v>
      </c>
      <c r="M18" s="5">
        <v>1</v>
      </c>
      <c r="N18" s="8">
        <v>0</v>
      </c>
      <c r="O18" s="6" t="s">
        <v>555</v>
      </c>
      <c r="P18" s="6"/>
      <c r="Q18" s="6" t="s">
        <v>649</v>
      </c>
      <c r="R18" s="8">
        <f>G18*F18*F7</f>
        <v>607.75260000000003</v>
      </c>
      <c r="S18" s="2">
        <f>100*I18/B5:B5</f>
        <v>0.12709344802290704</v>
      </c>
      <c r="T18" s="3"/>
      <c r="U18" s="3" t="s">
        <v>178</v>
      </c>
      <c r="V18" s="3"/>
      <c r="W18" s="3"/>
      <c r="X18" s="3"/>
      <c r="Y18" s="3"/>
      <c r="Z18" s="3"/>
      <c r="AA18" s="3"/>
      <c r="AB18" s="1"/>
      <c r="AC18" s="2">
        <v>0</v>
      </c>
      <c r="AD18" s="2">
        <v>0</v>
      </c>
      <c r="AE18" s="2"/>
      <c r="AF18" s="3"/>
      <c r="AG18" s="1"/>
      <c r="AH18" s="2"/>
      <c r="AI18" s="2"/>
      <c r="AJ18" s="2">
        <v>0</v>
      </c>
      <c r="AK18" s="2">
        <v>0</v>
      </c>
      <c r="AL18" s="2">
        <v>0</v>
      </c>
      <c r="AM18" s="2">
        <v>0</v>
      </c>
      <c r="AN18" s="4">
        <v>0</v>
      </c>
      <c r="AO18" s="1">
        <v>1</v>
      </c>
      <c r="AP18" s="1">
        <v>0</v>
      </c>
      <c r="AQ18" s="4">
        <v>0</v>
      </c>
      <c r="AR18" s="1">
        <v>0</v>
      </c>
    </row>
    <row r="19" spans="1:44" x14ac:dyDescent="0.25">
      <c r="A19" s="6" t="s">
        <v>328</v>
      </c>
      <c r="B19" s="6"/>
      <c r="C19" s="6" t="s">
        <v>650</v>
      </c>
      <c r="D19" s="9" t="s">
        <v>5</v>
      </c>
      <c r="E19" s="6" t="s">
        <v>607</v>
      </c>
      <c r="F19" s="7">
        <v>30</v>
      </c>
      <c r="G19" s="8">
        <v>0.51</v>
      </c>
      <c r="H19" s="8">
        <f>G19*IF(AP19=0,B4,1)</f>
        <v>0.65458500000000008</v>
      </c>
      <c r="I19" s="8">
        <f>H19*F19*F7</f>
        <v>19.637550000000001</v>
      </c>
      <c r="J19" s="8">
        <v>1</v>
      </c>
      <c r="K19" s="5">
        <v>0</v>
      </c>
      <c r="L19" s="8">
        <f>100*I19/I7</f>
        <v>3.1995416469637111E-3</v>
      </c>
      <c r="M19" s="5">
        <v>1</v>
      </c>
      <c r="N19" s="8">
        <v>0</v>
      </c>
      <c r="O19" s="6" t="s">
        <v>697</v>
      </c>
      <c r="P19" s="6"/>
      <c r="Q19" s="6" t="s">
        <v>422</v>
      </c>
      <c r="R19" s="8">
        <f>G19*F19*F7</f>
        <v>15.3</v>
      </c>
      <c r="S19" s="2">
        <f>100*I19/B5:B5</f>
        <v>3.1995416469637111E-3</v>
      </c>
      <c r="T19" s="3"/>
      <c r="U19" s="3" t="s">
        <v>5</v>
      </c>
      <c r="V19" s="3"/>
      <c r="W19" s="3"/>
      <c r="X19" s="3"/>
      <c r="Y19" s="3"/>
      <c r="Z19" s="3"/>
      <c r="AA19" s="3"/>
      <c r="AB19" s="1"/>
      <c r="AC19" s="2">
        <v>0</v>
      </c>
      <c r="AD19" s="2">
        <v>0</v>
      </c>
      <c r="AE19" s="2"/>
      <c r="AF19" s="3"/>
      <c r="AG19" s="1"/>
      <c r="AH19" s="2"/>
      <c r="AI19" s="2"/>
      <c r="AJ19" s="2">
        <v>0</v>
      </c>
      <c r="AK19" s="2">
        <v>0</v>
      </c>
      <c r="AL19" s="2">
        <v>0</v>
      </c>
      <c r="AM19" s="2">
        <v>0</v>
      </c>
      <c r="AN19" s="4">
        <v>0</v>
      </c>
      <c r="AO19" s="1">
        <v>1</v>
      </c>
      <c r="AP19" s="1">
        <v>0</v>
      </c>
      <c r="AQ19" s="4">
        <v>0</v>
      </c>
      <c r="AR19" s="1">
        <v>0</v>
      </c>
    </row>
    <row r="20" spans="1:44" x14ac:dyDescent="0.25">
      <c r="A20" s="6" t="s">
        <v>513</v>
      </c>
      <c r="B20" s="6"/>
      <c r="C20" s="6" t="s">
        <v>91</v>
      </c>
      <c r="D20" s="9" t="s">
        <v>514</v>
      </c>
      <c r="E20" s="6" t="s">
        <v>607</v>
      </c>
      <c r="F20" s="7">
        <v>45</v>
      </c>
      <c r="G20" s="8">
        <v>1</v>
      </c>
      <c r="H20" s="8">
        <f>G20*IF(AP20=0,B4,1)</f>
        <v>1.2835000000000001</v>
      </c>
      <c r="I20" s="8">
        <f>H20*F20*F7</f>
        <v>57.757500000000007</v>
      </c>
      <c r="J20" s="8">
        <v>1</v>
      </c>
      <c r="K20" s="5">
        <v>0</v>
      </c>
      <c r="L20" s="8">
        <f>100*I20/I7</f>
        <v>9.4104166087167988E-3</v>
      </c>
      <c r="M20" s="5">
        <v>1</v>
      </c>
      <c r="N20" s="8">
        <v>0</v>
      </c>
      <c r="O20" s="6" t="s">
        <v>514</v>
      </c>
      <c r="P20" s="6"/>
      <c r="Q20" s="6" t="s">
        <v>422</v>
      </c>
      <c r="R20" s="8">
        <f>G20*F20*F7</f>
        <v>45</v>
      </c>
      <c r="S20" s="2">
        <f>100*I20/B5:B5</f>
        <v>9.4104166087167988E-3</v>
      </c>
      <c r="T20" s="3"/>
      <c r="U20" s="3" t="s">
        <v>514</v>
      </c>
      <c r="V20" s="3"/>
      <c r="W20" s="3"/>
      <c r="X20" s="3"/>
      <c r="Y20" s="3"/>
      <c r="Z20" s="3"/>
      <c r="AA20" s="3"/>
      <c r="AB20" s="1"/>
      <c r="AC20" s="2">
        <v>0</v>
      </c>
      <c r="AD20" s="2">
        <v>0</v>
      </c>
      <c r="AE20" s="2"/>
      <c r="AF20" s="3"/>
      <c r="AG20" s="1"/>
      <c r="AH20" s="2"/>
      <c r="AI20" s="2"/>
      <c r="AJ20" s="2">
        <v>0</v>
      </c>
      <c r="AK20" s="2">
        <v>0</v>
      </c>
      <c r="AL20" s="2">
        <v>0</v>
      </c>
      <c r="AM20" s="2">
        <v>0</v>
      </c>
      <c r="AN20" s="4">
        <v>0</v>
      </c>
      <c r="AO20" s="1">
        <v>1</v>
      </c>
      <c r="AP20" s="1">
        <v>0</v>
      </c>
      <c r="AQ20" s="4">
        <v>0</v>
      </c>
      <c r="AR20" s="1">
        <v>0</v>
      </c>
    </row>
    <row r="21" spans="1:44" x14ac:dyDescent="0.25">
      <c r="A21" s="6" t="s">
        <v>515</v>
      </c>
      <c r="B21" s="6"/>
      <c r="C21" s="6" t="s">
        <v>329</v>
      </c>
      <c r="D21" s="9" t="s">
        <v>556</v>
      </c>
      <c r="E21" s="6" t="s">
        <v>648</v>
      </c>
      <c r="F21" s="7">
        <v>203.25</v>
      </c>
      <c r="G21" s="8">
        <v>5.88</v>
      </c>
      <c r="H21" s="8">
        <f>G21*IF(AP21=0,B4,1)</f>
        <v>7.5469800000000005</v>
      </c>
      <c r="I21" s="8">
        <f>H21*F21*F7</f>
        <v>1533.9236850000002</v>
      </c>
      <c r="J21" s="8">
        <v>1</v>
      </c>
      <c r="K21" s="5">
        <v>0</v>
      </c>
      <c r="L21" s="8">
        <f>100*I21/I7</f>
        <v>0.2499218442943007</v>
      </c>
      <c r="M21" s="5">
        <v>1</v>
      </c>
      <c r="N21" s="8">
        <v>0</v>
      </c>
      <c r="O21" s="6" t="s">
        <v>138</v>
      </c>
      <c r="P21" s="6"/>
      <c r="Q21" s="6" t="s">
        <v>649</v>
      </c>
      <c r="R21" s="8">
        <f>G21*F21*F7</f>
        <v>1195.1099999999999</v>
      </c>
      <c r="S21" s="2">
        <f>100*I21/B5:B5</f>
        <v>0.2499218442943007</v>
      </c>
      <c r="T21" s="3"/>
      <c r="U21" s="3" t="s">
        <v>556</v>
      </c>
      <c r="V21" s="3"/>
      <c r="W21" s="3"/>
      <c r="X21" s="3"/>
      <c r="Y21" s="3"/>
      <c r="Z21" s="3"/>
      <c r="AA21" s="3"/>
      <c r="AB21" s="1"/>
      <c r="AC21" s="2">
        <v>0</v>
      </c>
      <c r="AD21" s="2">
        <v>0</v>
      </c>
      <c r="AE21" s="2"/>
      <c r="AF21" s="3"/>
      <c r="AG21" s="1"/>
      <c r="AH21" s="2"/>
      <c r="AI21" s="2"/>
      <c r="AJ21" s="2">
        <v>0</v>
      </c>
      <c r="AK21" s="2">
        <v>0</v>
      </c>
      <c r="AL21" s="2">
        <v>0</v>
      </c>
      <c r="AM21" s="2">
        <v>0</v>
      </c>
      <c r="AN21" s="4">
        <v>0</v>
      </c>
      <c r="AO21" s="1">
        <v>1</v>
      </c>
      <c r="AP21" s="1">
        <v>0</v>
      </c>
      <c r="AQ21" s="4">
        <v>0</v>
      </c>
      <c r="AR21" s="1">
        <v>0</v>
      </c>
    </row>
    <row r="22" spans="1:44" x14ac:dyDescent="0.25">
      <c r="A22" s="6" t="s">
        <v>516</v>
      </c>
      <c r="B22" s="6"/>
      <c r="C22" s="6" t="s">
        <v>651</v>
      </c>
      <c r="D22" s="9" t="s">
        <v>557</v>
      </c>
      <c r="E22" s="6" t="s">
        <v>608</v>
      </c>
      <c r="F22" s="7">
        <v>500</v>
      </c>
      <c r="G22" s="8">
        <v>0.51</v>
      </c>
      <c r="H22" s="8">
        <f>G22*IF(AP22=0,B4,1)</f>
        <v>0.65458500000000008</v>
      </c>
      <c r="I22" s="8">
        <f>H22*F22*F7</f>
        <v>327.29250000000002</v>
      </c>
      <c r="J22" s="8">
        <v>1</v>
      </c>
      <c r="K22" s="5">
        <v>0</v>
      </c>
      <c r="L22" s="8">
        <f>100*I22/I7</f>
        <v>5.3325694116061848E-2</v>
      </c>
      <c r="M22" s="5">
        <v>1</v>
      </c>
      <c r="N22" s="8">
        <v>0</v>
      </c>
      <c r="O22" s="6" t="s">
        <v>557</v>
      </c>
      <c r="P22" s="6"/>
      <c r="Q22" s="6" t="s">
        <v>371</v>
      </c>
      <c r="R22" s="8">
        <f>G22*F22*F7</f>
        <v>255</v>
      </c>
      <c r="S22" s="2">
        <f>100*I22/B5:B5</f>
        <v>5.3325694116061848E-2</v>
      </c>
      <c r="T22" s="3"/>
      <c r="U22" s="3" t="s">
        <v>557</v>
      </c>
      <c r="V22" s="3"/>
      <c r="W22" s="3"/>
      <c r="X22" s="3"/>
      <c r="Y22" s="3"/>
      <c r="Z22" s="3"/>
      <c r="AA22" s="3"/>
      <c r="AB22" s="1"/>
      <c r="AC22" s="2">
        <v>0</v>
      </c>
      <c r="AD22" s="2">
        <v>0</v>
      </c>
      <c r="AE22" s="2"/>
      <c r="AF22" s="3"/>
      <c r="AG22" s="1"/>
      <c r="AH22" s="2"/>
      <c r="AI22" s="2"/>
      <c r="AJ22" s="2">
        <v>0</v>
      </c>
      <c r="AK22" s="2">
        <v>0</v>
      </c>
      <c r="AL22" s="2">
        <v>0</v>
      </c>
      <c r="AM22" s="2">
        <v>0</v>
      </c>
      <c r="AN22" s="4">
        <v>0</v>
      </c>
      <c r="AO22" s="1">
        <v>1</v>
      </c>
      <c r="AP22" s="1">
        <v>0</v>
      </c>
      <c r="AQ22" s="4">
        <v>0</v>
      </c>
      <c r="AR22" s="1">
        <v>0</v>
      </c>
    </row>
    <row r="23" spans="1:44" x14ac:dyDescent="0.25">
      <c r="A23" s="6" t="s">
        <v>468</v>
      </c>
      <c r="B23" s="6"/>
      <c r="C23" s="6" t="s">
        <v>92</v>
      </c>
      <c r="D23" s="9" t="s">
        <v>179</v>
      </c>
      <c r="E23" s="6" t="s">
        <v>469</v>
      </c>
      <c r="F23" s="7">
        <v>2067.3000000000002</v>
      </c>
      <c r="G23" s="8">
        <v>2.88</v>
      </c>
      <c r="H23" s="8">
        <f>G23*IF(AP23=0,B4,1)</f>
        <v>3.6964800000000002</v>
      </c>
      <c r="I23" s="8">
        <f>H23*F23*F7</f>
        <v>7641.7331040000008</v>
      </c>
      <c r="J23" s="8">
        <v>1</v>
      </c>
      <c r="K23" s="5">
        <v>0</v>
      </c>
      <c r="L23" s="8">
        <f>100*I23/I7</f>
        <v>1.245065872332815</v>
      </c>
      <c r="M23" s="5">
        <v>1</v>
      </c>
      <c r="N23" s="8">
        <v>0</v>
      </c>
      <c r="O23" s="6" t="s">
        <v>698</v>
      </c>
      <c r="P23" s="6"/>
      <c r="Q23" s="6" t="s">
        <v>469</v>
      </c>
      <c r="R23" s="8">
        <f>G23*F23*F7</f>
        <v>5953.8240000000005</v>
      </c>
      <c r="S23" s="2">
        <f>100*I23/B5:B5</f>
        <v>1.245065872332815</v>
      </c>
      <c r="T23" s="3"/>
      <c r="U23" s="3" t="s">
        <v>179</v>
      </c>
      <c r="V23" s="3"/>
      <c r="W23" s="3"/>
      <c r="X23" s="3"/>
      <c r="Y23" s="3"/>
      <c r="Z23" s="3"/>
      <c r="AA23" s="3"/>
      <c r="AB23" s="1"/>
      <c r="AC23" s="2">
        <v>0</v>
      </c>
      <c r="AD23" s="2">
        <v>0</v>
      </c>
      <c r="AE23" s="2"/>
      <c r="AF23" s="3"/>
      <c r="AG23" s="1"/>
      <c r="AH23" s="2"/>
      <c r="AI23" s="2"/>
      <c r="AJ23" s="2">
        <v>0</v>
      </c>
      <c r="AK23" s="2">
        <v>0</v>
      </c>
      <c r="AL23" s="2">
        <v>0</v>
      </c>
      <c r="AM23" s="2">
        <v>0</v>
      </c>
      <c r="AN23" s="4">
        <v>0</v>
      </c>
      <c r="AO23" s="1">
        <v>1</v>
      </c>
      <c r="AP23" s="1">
        <v>0</v>
      </c>
      <c r="AQ23" s="4">
        <v>0</v>
      </c>
      <c r="AR23" s="1">
        <v>0</v>
      </c>
    </row>
    <row r="24" spans="1:44" s="18" customFormat="1" x14ac:dyDescent="0.25">
      <c r="A24" s="10"/>
      <c r="B24" s="10"/>
      <c r="C24" s="10" t="s">
        <v>283</v>
      </c>
      <c r="D24" s="10" t="s">
        <v>517</v>
      </c>
      <c r="E24" s="10"/>
      <c r="F24" s="11"/>
      <c r="G24" s="12">
        <v>153.13999999999999</v>
      </c>
      <c r="H24" s="12">
        <f>(I25+I26)/F7</f>
        <v>196.5744425</v>
      </c>
      <c r="I24" s="12">
        <f>H24*F7</f>
        <v>196.5744425</v>
      </c>
      <c r="J24" s="12"/>
      <c r="K24" s="13">
        <v>0</v>
      </c>
      <c r="L24" s="12">
        <f>100*I24/I7</f>
        <v>3.202783012684491E-2</v>
      </c>
      <c r="M24" s="13">
        <v>1</v>
      </c>
      <c r="N24" s="12">
        <v>0</v>
      </c>
      <c r="O24" s="10" t="s">
        <v>517</v>
      </c>
      <c r="P24" s="10"/>
      <c r="Q24" s="10"/>
      <c r="R24" s="12">
        <f>G24*F7</f>
        <v>153.13999999999999</v>
      </c>
      <c r="S24" s="14">
        <f>100*I24/B5:B5</f>
        <v>3.202783012684491E-2</v>
      </c>
      <c r="T24" s="15"/>
      <c r="U24" s="15"/>
      <c r="V24" s="15"/>
      <c r="W24" s="15"/>
      <c r="X24" s="15"/>
      <c r="Y24" s="15"/>
      <c r="Z24" s="15"/>
      <c r="AA24" s="15"/>
      <c r="AB24" s="16"/>
      <c r="AC24" s="14">
        <v>0</v>
      </c>
      <c r="AD24" s="14">
        <v>0</v>
      </c>
      <c r="AE24" s="14"/>
      <c r="AF24" s="15"/>
      <c r="AG24" s="16"/>
      <c r="AH24" s="14"/>
      <c r="AI24" s="14"/>
      <c r="AJ24" s="14">
        <v>0</v>
      </c>
      <c r="AK24" s="14">
        <v>0</v>
      </c>
      <c r="AL24" s="14">
        <v>0</v>
      </c>
      <c r="AM24" s="14">
        <v>0</v>
      </c>
      <c r="AN24" s="17">
        <v>0</v>
      </c>
      <c r="AO24" s="16">
        <v>0</v>
      </c>
      <c r="AP24" s="16">
        <v>0</v>
      </c>
      <c r="AQ24" s="17">
        <v>0</v>
      </c>
      <c r="AR24" s="16">
        <v>0</v>
      </c>
    </row>
    <row r="25" spans="1:44" x14ac:dyDescent="0.25">
      <c r="A25" s="6" t="s">
        <v>372</v>
      </c>
      <c r="B25" s="6"/>
      <c r="C25" s="6" t="s">
        <v>180</v>
      </c>
      <c r="D25" s="9" t="s">
        <v>699</v>
      </c>
      <c r="E25" s="6" t="s">
        <v>605</v>
      </c>
      <c r="F25" s="7">
        <v>1.75</v>
      </c>
      <c r="G25" s="8">
        <v>66.569999999999993</v>
      </c>
      <c r="H25" s="8">
        <f>G25*IF(AP25=0,B4,1)</f>
        <v>85.442594999999997</v>
      </c>
      <c r="I25" s="8">
        <f>H25*F25*F7</f>
        <v>149.52454125</v>
      </c>
      <c r="J25" s="8">
        <v>1</v>
      </c>
      <c r="K25" s="5">
        <v>0</v>
      </c>
      <c r="L25" s="8">
        <f>100*I25/I7</f>
        <v>2.4362000197199668E-2</v>
      </c>
      <c r="M25" s="5">
        <v>1</v>
      </c>
      <c r="N25" s="8">
        <v>0</v>
      </c>
      <c r="O25" s="6" t="s">
        <v>699</v>
      </c>
      <c r="P25" s="6"/>
      <c r="Q25" s="6" t="s">
        <v>327</v>
      </c>
      <c r="R25" s="8">
        <f>G25*F25*F7</f>
        <v>116.49749999999999</v>
      </c>
      <c r="S25" s="2">
        <f>100*I25/B5:B5</f>
        <v>2.4362000197199668E-2</v>
      </c>
      <c r="T25" s="3"/>
      <c r="U25" s="3" t="s">
        <v>699</v>
      </c>
      <c r="V25" s="3"/>
      <c r="W25" s="3"/>
      <c r="X25" s="3"/>
      <c r="Y25" s="3"/>
      <c r="Z25" s="3"/>
      <c r="AA25" s="3"/>
      <c r="AB25" s="1"/>
      <c r="AC25" s="2">
        <v>0</v>
      </c>
      <c r="AD25" s="2">
        <v>0</v>
      </c>
      <c r="AE25" s="2"/>
      <c r="AF25" s="3"/>
      <c r="AG25" s="1"/>
      <c r="AH25" s="2"/>
      <c r="AI25" s="2"/>
      <c r="AJ25" s="2">
        <v>0</v>
      </c>
      <c r="AK25" s="2">
        <v>0</v>
      </c>
      <c r="AL25" s="2">
        <v>0</v>
      </c>
      <c r="AM25" s="2">
        <v>0</v>
      </c>
      <c r="AN25" s="4">
        <v>0</v>
      </c>
      <c r="AO25" s="1">
        <v>1</v>
      </c>
      <c r="AP25" s="1">
        <v>0</v>
      </c>
      <c r="AQ25" s="4">
        <v>0</v>
      </c>
      <c r="AR25" s="1">
        <v>0</v>
      </c>
    </row>
    <row r="26" spans="1:44" x14ac:dyDescent="0.25">
      <c r="A26" s="6" t="s">
        <v>181</v>
      </c>
      <c r="B26" s="6"/>
      <c r="C26" s="6" t="s">
        <v>373</v>
      </c>
      <c r="D26" s="9" t="s">
        <v>227</v>
      </c>
      <c r="E26" s="6" t="s">
        <v>605</v>
      </c>
      <c r="F26" s="7">
        <v>1.55</v>
      </c>
      <c r="G26" s="8">
        <v>23.65</v>
      </c>
      <c r="H26" s="8">
        <f>G26*IF(AP26=0,B4,1)</f>
        <v>30.354775</v>
      </c>
      <c r="I26" s="8">
        <f>H26*F26*F7</f>
        <v>47.049901250000005</v>
      </c>
      <c r="J26" s="8">
        <v>1</v>
      </c>
      <c r="K26" s="5">
        <v>0</v>
      </c>
      <c r="L26" s="8">
        <f>100*I26/I7</f>
        <v>7.6658299296452443E-3</v>
      </c>
      <c r="M26" s="5">
        <v>1</v>
      </c>
      <c r="N26" s="8">
        <v>0</v>
      </c>
      <c r="O26" s="6" t="s">
        <v>227</v>
      </c>
      <c r="P26" s="6"/>
      <c r="Q26" s="6" t="s">
        <v>327</v>
      </c>
      <c r="R26" s="8">
        <f>G26*F26*F7</f>
        <v>36.657499999999999</v>
      </c>
      <c r="S26" s="2">
        <f>100*I26/B5:B5</f>
        <v>7.6658299296452443E-3</v>
      </c>
      <c r="T26" s="3"/>
      <c r="U26" s="3" t="s">
        <v>227</v>
      </c>
      <c r="V26" s="3"/>
      <c r="W26" s="3"/>
      <c r="X26" s="3"/>
      <c r="Y26" s="3"/>
      <c r="Z26" s="3"/>
      <c r="AA26" s="3"/>
      <c r="AB26" s="1"/>
      <c r="AC26" s="2">
        <v>0</v>
      </c>
      <c r="AD26" s="2">
        <v>0</v>
      </c>
      <c r="AE26" s="2"/>
      <c r="AF26" s="3"/>
      <c r="AG26" s="1"/>
      <c r="AH26" s="2"/>
      <c r="AI26" s="2"/>
      <c r="AJ26" s="2">
        <v>0</v>
      </c>
      <c r="AK26" s="2">
        <v>0</v>
      </c>
      <c r="AL26" s="2">
        <v>0</v>
      </c>
      <c r="AM26" s="2">
        <v>0</v>
      </c>
      <c r="AN26" s="4">
        <v>0</v>
      </c>
      <c r="AO26" s="1">
        <v>1</v>
      </c>
      <c r="AP26" s="1">
        <v>0</v>
      </c>
      <c r="AQ26" s="4">
        <v>0</v>
      </c>
      <c r="AR26" s="1">
        <v>0</v>
      </c>
    </row>
    <row r="27" spans="1:44" s="18" customFormat="1" x14ac:dyDescent="0.25">
      <c r="A27" s="10"/>
      <c r="B27" s="10"/>
      <c r="C27" s="10" t="s">
        <v>518</v>
      </c>
      <c r="D27" s="10" t="s">
        <v>6</v>
      </c>
      <c r="E27" s="10"/>
      <c r="F27" s="11"/>
      <c r="G27" s="12">
        <v>108899.29</v>
      </c>
      <c r="H27" s="12">
        <f>(I28+I29+I30+I31+I32+I33+I34+I35+I36+I37+I38+I39+I40+I41+I42+I43+I44+I45+I46+I47+I48+I49+I50+I51+I52)/F7</f>
        <v>139772.39029635</v>
      </c>
      <c r="I27" s="12">
        <f>H27*F7</f>
        <v>139772.39029635</v>
      </c>
      <c r="J27" s="12"/>
      <c r="K27" s="13">
        <v>0</v>
      </c>
      <c r="L27" s="12">
        <f>100*I27/I7</f>
        <v>22.77308441474819</v>
      </c>
      <c r="M27" s="13">
        <v>1</v>
      </c>
      <c r="N27" s="12">
        <v>0</v>
      </c>
      <c r="O27" s="10" t="s">
        <v>6</v>
      </c>
      <c r="P27" s="10"/>
      <c r="Q27" s="10"/>
      <c r="R27" s="12">
        <f>G27*F7</f>
        <v>108899.29</v>
      </c>
      <c r="S27" s="14">
        <f>100*I27/B5:B5</f>
        <v>22.77308441474819</v>
      </c>
      <c r="T27" s="15"/>
      <c r="U27" s="15"/>
      <c r="V27" s="15"/>
      <c r="W27" s="15"/>
      <c r="X27" s="15"/>
      <c r="Y27" s="15"/>
      <c r="Z27" s="15"/>
      <c r="AA27" s="15"/>
      <c r="AB27" s="16"/>
      <c r="AC27" s="14">
        <v>0</v>
      </c>
      <c r="AD27" s="14">
        <v>0</v>
      </c>
      <c r="AE27" s="14"/>
      <c r="AF27" s="15"/>
      <c r="AG27" s="16"/>
      <c r="AH27" s="14"/>
      <c r="AI27" s="14"/>
      <c r="AJ27" s="14">
        <v>0</v>
      </c>
      <c r="AK27" s="14">
        <v>0</v>
      </c>
      <c r="AL27" s="14">
        <v>0</v>
      </c>
      <c r="AM27" s="14">
        <v>0</v>
      </c>
      <c r="AN27" s="17">
        <v>0</v>
      </c>
      <c r="AO27" s="16">
        <v>0</v>
      </c>
      <c r="AP27" s="16">
        <v>0</v>
      </c>
      <c r="AQ27" s="17">
        <v>0</v>
      </c>
      <c r="AR27" s="16">
        <v>0</v>
      </c>
    </row>
    <row r="28" spans="1:44" x14ac:dyDescent="0.25">
      <c r="A28" s="6" t="s">
        <v>7</v>
      </c>
      <c r="B28" s="6"/>
      <c r="C28" s="6" t="s">
        <v>139</v>
      </c>
      <c r="D28" s="9" t="s">
        <v>284</v>
      </c>
      <c r="E28" s="6" t="s">
        <v>648</v>
      </c>
      <c r="F28" s="7">
        <v>27.34</v>
      </c>
      <c r="G28" s="8">
        <v>115.29</v>
      </c>
      <c r="H28" s="8">
        <f>G28*IF(AP28=0,B4,1)</f>
        <v>147.97471500000003</v>
      </c>
      <c r="I28" s="8">
        <f>H28*F28*F7</f>
        <v>4045.6287081000009</v>
      </c>
      <c r="J28" s="8">
        <v>1</v>
      </c>
      <c r="K28" s="5">
        <v>0</v>
      </c>
      <c r="L28" s="8">
        <f>100*I28/I7</f>
        <v>0.65915338419089686</v>
      </c>
      <c r="M28" s="5">
        <v>1</v>
      </c>
      <c r="N28" s="8">
        <v>0</v>
      </c>
      <c r="O28" s="6" t="s">
        <v>228</v>
      </c>
      <c r="P28" s="6"/>
      <c r="Q28" s="6" t="s">
        <v>649</v>
      </c>
      <c r="R28" s="8">
        <f>G28*F28*F7</f>
        <v>3152.0286000000001</v>
      </c>
      <c r="S28" s="2">
        <f>100*I28/B5:B5</f>
        <v>0.65915338419089686</v>
      </c>
      <c r="T28" s="3"/>
      <c r="U28" s="3" t="s">
        <v>284</v>
      </c>
      <c r="V28" s="3"/>
      <c r="W28" s="3"/>
      <c r="X28" s="3"/>
      <c r="Y28" s="3"/>
      <c r="Z28" s="3"/>
      <c r="AA28" s="3"/>
      <c r="AB28" s="1"/>
      <c r="AC28" s="2">
        <v>0</v>
      </c>
      <c r="AD28" s="2">
        <v>0</v>
      </c>
      <c r="AE28" s="2"/>
      <c r="AF28" s="3"/>
      <c r="AG28" s="1"/>
      <c r="AH28" s="2"/>
      <c r="AI28" s="2"/>
      <c r="AJ28" s="2">
        <v>0</v>
      </c>
      <c r="AK28" s="2">
        <v>0</v>
      </c>
      <c r="AL28" s="2">
        <v>0</v>
      </c>
      <c r="AM28" s="2">
        <v>0</v>
      </c>
      <c r="AN28" s="4">
        <v>0</v>
      </c>
      <c r="AO28" s="1">
        <v>1</v>
      </c>
      <c r="AP28" s="1">
        <v>0</v>
      </c>
      <c r="AQ28" s="4">
        <v>0</v>
      </c>
      <c r="AR28" s="1">
        <v>0</v>
      </c>
    </row>
    <row r="29" spans="1:44" x14ac:dyDescent="0.25">
      <c r="A29" s="6" t="s">
        <v>519</v>
      </c>
      <c r="B29" s="6"/>
      <c r="C29" s="6" t="s">
        <v>330</v>
      </c>
      <c r="D29" s="9" t="s">
        <v>229</v>
      </c>
      <c r="E29" s="6" t="s">
        <v>648</v>
      </c>
      <c r="F29" s="7">
        <v>170.41</v>
      </c>
      <c r="G29" s="8">
        <v>134.28</v>
      </c>
      <c r="H29" s="8">
        <f>G29*IF(AP29=0,B4,1)</f>
        <v>172.34838000000002</v>
      </c>
      <c r="I29" s="8">
        <f>H29*F29*F7</f>
        <v>29369.887435800003</v>
      </c>
      <c r="J29" s="8">
        <v>1</v>
      </c>
      <c r="K29" s="5">
        <v>0</v>
      </c>
      <c r="L29" s="8">
        <f>100*I29/I7</f>
        <v>4.7852292173656261</v>
      </c>
      <c r="M29" s="5">
        <v>1</v>
      </c>
      <c r="N29" s="8">
        <v>0</v>
      </c>
      <c r="O29" s="6" t="s">
        <v>374</v>
      </c>
      <c r="P29" s="6"/>
      <c r="Q29" s="6" t="s">
        <v>649</v>
      </c>
      <c r="R29" s="8">
        <f>G29*F29*F7</f>
        <v>22882.6548</v>
      </c>
      <c r="S29" s="2">
        <f>100*I29/B5:B5</f>
        <v>4.7852292173656261</v>
      </c>
      <c r="T29" s="3"/>
      <c r="U29" s="3" t="s">
        <v>229</v>
      </c>
      <c r="V29" s="3"/>
      <c r="W29" s="3"/>
      <c r="X29" s="3"/>
      <c r="Y29" s="3"/>
      <c r="Z29" s="3"/>
      <c r="AA29" s="3"/>
      <c r="AB29" s="1"/>
      <c r="AC29" s="2">
        <v>0</v>
      </c>
      <c r="AD29" s="2">
        <v>0</v>
      </c>
      <c r="AE29" s="2"/>
      <c r="AF29" s="3"/>
      <c r="AG29" s="1"/>
      <c r="AH29" s="2"/>
      <c r="AI29" s="2"/>
      <c r="AJ29" s="2">
        <v>0</v>
      </c>
      <c r="AK29" s="2">
        <v>0</v>
      </c>
      <c r="AL29" s="2">
        <v>0</v>
      </c>
      <c r="AM29" s="2">
        <v>0</v>
      </c>
      <c r="AN29" s="4">
        <v>0</v>
      </c>
      <c r="AO29" s="1">
        <v>1</v>
      </c>
      <c r="AP29" s="1">
        <v>0</v>
      </c>
      <c r="AQ29" s="4">
        <v>0</v>
      </c>
      <c r="AR29" s="1">
        <v>0</v>
      </c>
    </row>
    <row r="30" spans="1:44" x14ac:dyDescent="0.25">
      <c r="A30" s="6" t="s">
        <v>558</v>
      </c>
      <c r="B30" s="6"/>
      <c r="C30" s="6" t="s">
        <v>520</v>
      </c>
      <c r="D30" s="9" t="s">
        <v>8</v>
      </c>
      <c r="E30" s="6" t="s">
        <v>605</v>
      </c>
      <c r="F30" s="7">
        <v>28.83</v>
      </c>
      <c r="G30" s="8">
        <v>100.42</v>
      </c>
      <c r="H30" s="8">
        <f>G30*IF(AP30=0,B4,1)</f>
        <v>128.88907</v>
      </c>
      <c r="I30" s="8">
        <f>H30*F30*F7</f>
        <v>3715.8718881</v>
      </c>
      <c r="J30" s="8">
        <v>1</v>
      </c>
      <c r="K30" s="5">
        <v>0</v>
      </c>
      <c r="L30" s="8">
        <f>100*I30/I7</f>
        <v>0.60542617896619633</v>
      </c>
      <c r="M30" s="5">
        <v>1</v>
      </c>
      <c r="N30" s="8">
        <v>0</v>
      </c>
      <c r="O30" s="6" t="s">
        <v>8</v>
      </c>
      <c r="P30" s="6"/>
      <c r="Q30" s="6" t="s">
        <v>327</v>
      </c>
      <c r="R30" s="8">
        <f>G30*F30*F7</f>
        <v>2895.1086</v>
      </c>
      <c r="S30" s="2">
        <f>100*I30/B5:B5</f>
        <v>0.60542617896619633</v>
      </c>
      <c r="T30" s="3"/>
      <c r="U30" s="3" t="s">
        <v>8</v>
      </c>
      <c r="V30" s="3"/>
      <c r="W30" s="3"/>
      <c r="X30" s="3"/>
      <c r="Y30" s="3"/>
      <c r="Z30" s="3"/>
      <c r="AA30" s="3"/>
      <c r="AB30" s="1"/>
      <c r="AC30" s="2">
        <v>0</v>
      </c>
      <c r="AD30" s="2">
        <v>0</v>
      </c>
      <c r="AE30" s="2"/>
      <c r="AF30" s="3"/>
      <c r="AG30" s="1"/>
      <c r="AH30" s="2"/>
      <c r="AI30" s="2"/>
      <c r="AJ30" s="2">
        <v>0</v>
      </c>
      <c r="AK30" s="2">
        <v>0</v>
      </c>
      <c r="AL30" s="2">
        <v>0</v>
      </c>
      <c r="AM30" s="2">
        <v>0</v>
      </c>
      <c r="AN30" s="4">
        <v>0</v>
      </c>
      <c r="AO30" s="1">
        <v>1</v>
      </c>
      <c r="AP30" s="1">
        <v>0</v>
      </c>
      <c r="AQ30" s="4">
        <v>0</v>
      </c>
      <c r="AR30" s="1">
        <v>0</v>
      </c>
    </row>
    <row r="31" spans="1:44" x14ac:dyDescent="0.25">
      <c r="A31" s="6"/>
      <c r="B31" s="6" t="s">
        <v>423</v>
      </c>
      <c r="C31" s="6" t="s">
        <v>700</v>
      </c>
      <c r="D31" s="9" t="s">
        <v>52</v>
      </c>
      <c r="E31" s="6" t="s">
        <v>605</v>
      </c>
      <c r="F31" s="7">
        <v>9.23</v>
      </c>
      <c r="G31" s="8">
        <v>557.9</v>
      </c>
      <c r="H31" s="8">
        <f>G31*IF(AP31=0,B4,1)</f>
        <v>716.06465000000003</v>
      </c>
      <c r="I31" s="8">
        <f>H31*F31*F7</f>
        <v>6609.2767195000006</v>
      </c>
      <c r="J31" s="8">
        <v>1</v>
      </c>
      <c r="K31" s="5">
        <v>0</v>
      </c>
      <c r="L31" s="8">
        <f>100*I31/I7</f>
        <v>1.0768479836001916</v>
      </c>
      <c r="M31" s="5">
        <v>1</v>
      </c>
      <c r="N31" s="8">
        <v>0</v>
      </c>
      <c r="O31" s="6" t="s">
        <v>652</v>
      </c>
      <c r="P31" s="6"/>
      <c r="Q31" s="6" t="s">
        <v>327</v>
      </c>
      <c r="R31" s="8">
        <f>G31*F31*F7</f>
        <v>5149.4170000000004</v>
      </c>
      <c r="S31" s="2">
        <f>100*I31/B5:B5</f>
        <v>1.0768479836001916</v>
      </c>
      <c r="T31" s="3"/>
      <c r="U31" s="3"/>
      <c r="V31" s="3"/>
      <c r="W31" s="3"/>
      <c r="X31" s="3" t="s">
        <v>52</v>
      </c>
      <c r="Y31" s="3"/>
      <c r="Z31" s="3"/>
      <c r="AA31" s="3"/>
      <c r="AB31" s="1"/>
      <c r="AC31" s="2">
        <v>0</v>
      </c>
      <c r="AD31" s="2">
        <v>0</v>
      </c>
      <c r="AE31" s="2"/>
      <c r="AF31" s="3"/>
      <c r="AG31" s="1"/>
      <c r="AH31" s="2"/>
      <c r="AI31" s="2"/>
      <c r="AJ31" s="2">
        <v>0</v>
      </c>
      <c r="AK31" s="2">
        <v>0</v>
      </c>
      <c r="AL31" s="2">
        <v>0</v>
      </c>
      <c r="AM31" s="2">
        <v>0</v>
      </c>
      <c r="AN31" s="4">
        <v>0</v>
      </c>
      <c r="AO31" s="1">
        <v>1</v>
      </c>
      <c r="AP31" s="1">
        <v>0</v>
      </c>
      <c r="AQ31" s="4">
        <v>0</v>
      </c>
      <c r="AR31" s="1">
        <v>0</v>
      </c>
    </row>
    <row r="32" spans="1:44" x14ac:dyDescent="0.25">
      <c r="A32" s="6" t="s">
        <v>9</v>
      </c>
      <c r="B32" s="6"/>
      <c r="C32" s="6" t="s">
        <v>182</v>
      </c>
      <c r="D32" s="9" t="s">
        <v>183</v>
      </c>
      <c r="E32" s="6" t="s">
        <v>285</v>
      </c>
      <c r="F32" s="7">
        <v>107.3</v>
      </c>
      <c r="G32" s="8">
        <v>17.38</v>
      </c>
      <c r="H32" s="8">
        <f>G32*IF(AP32=0,B4,1)</f>
        <v>22.307230000000001</v>
      </c>
      <c r="I32" s="8">
        <f>H32*F32*F7</f>
        <v>2393.565779</v>
      </c>
      <c r="J32" s="8">
        <v>1</v>
      </c>
      <c r="K32" s="5">
        <v>0</v>
      </c>
      <c r="L32" s="8">
        <f>100*I32/I7</f>
        <v>0.38998313917253619</v>
      </c>
      <c r="M32" s="5">
        <v>1</v>
      </c>
      <c r="N32" s="8">
        <v>0</v>
      </c>
      <c r="O32" s="6" t="s">
        <v>424</v>
      </c>
      <c r="P32" s="6"/>
      <c r="Q32" s="6" t="s">
        <v>285</v>
      </c>
      <c r="R32" s="8">
        <f>G32*F32*F7</f>
        <v>1864.8739999999998</v>
      </c>
      <c r="S32" s="2">
        <f>100*I32/B5:B5</f>
        <v>0.38998313917253619</v>
      </c>
      <c r="T32" s="3"/>
      <c r="U32" s="3" t="s">
        <v>183</v>
      </c>
      <c r="V32" s="3"/>
      <c r="W32" s="3"/>
      <c r="X32" s="3"/>
      <c r="Y32" s="3"/>
      <c r="Z32" s="3"/>
      <c r="AA32" s="3"/>
      <c r="AB32" s="1"/>
      <c r="AC32" s="2">
        <v>0</v>
      </c>
      <c r="AD32" s="2">
        <v>0</v>
      </c>
      <c r="AE32" s="2"/>
      <c r="AF32" s="3"/>
      <c r="AG32" s="1"/>
      <c r="AH32" s="2"/>
      <c r="AI32" s="2"/>
      <c r="AJ32" s="2">
        <v>0</v>
      </c>
      <c r="AK32" s="2">
        <v>0</v>
      </c>
      <c r="AL32" s="2">
        <v>0</v>
      </c>
      <c r="AM32" s="2">
        <v>0</v>
      </c>
      <c r="AN32" s="4">
        <v>0</v>
      </c>
      <c r="AO32" s="1">
        <v>1</v>
      </c>
      <c r="AP32" s="1">
        <v>0</v>
      </c>
      <c r="AQ32" s="4">
        <v>0</v>
      </c>
      <c r="AR32" s="1">
        <v>0</v>
      </c>
    </row>
    <row r="33" spans="1:44" x14ac:dyDescent="0.25">
      <c r="A33" s="6" t="s">
        <v>184</v>
      </c>
      <c r="B33" s="6"/>
      <c r="C33" s="6" t="s">
        <v>375</v>
      </c>
      <c r="D33" s="9" t="s">
        <v>653</v>
      </c>
      <c r="E33" s="6" t="s">
        <v>285</v>
      </c>
      <c r="F33" s="7">
        <v>231.4</v>
      </c>
      <c r="G33" s="8">
        <v>14.77</v>
      </c>
      <c r="H33" s="8">
        <f>G33*IF(AP33=0,B4,1)</f>
        <v>18.957295000000002</v>
      </c>
      <c r="I33" s="8">
        <f>H33*F33*F7</f>
        <v>4386.7180630000003</v>
      </c>
      <c r="J33" s="8">
        <v>1</v>
      </c>
      <c r="K33" s="5">
        <v>0</v>
      </c>
      <c r="L33" s="8">
        <f>100*I33/I7</f>
        <v>0.71472699680237506</v>
      </c>
      <c r="M33" s="5">
        <v>1</v>
      </c>
      <c r="N33" s="8">
        <v>0</v>
      </c>
      <c r="O33" s="6" t="s">
        <v>185</v>
      </c>
      <c r="P33" s="6"/>
      <c r="Q33" s="6" t="s">
        <v>285</v>
      </c>
      <c r="R33" s="8">
        <f>G33*F33*F7</f>
        <v>3417.7779999999998</v>
      </c>
      <c r="S33" s="2">
        <f>100*I33/B5:B5</f>
        <v>0.71472699680237506</v>
      </c>
      <c r="T33" s="3"/>
      <c r="U33" s="3" t="s">
        <v>653</v>
      </c>
      <c r="V33" s="3"/>
      <c r="W33" s="3"/>
      <c r="X33" s="3"/>
      <c r="Y33" s="3"/>
      <c r="Z33" s="3"/>
      <c r="AA33" s="3"/>
      <c r="AB33" s="1"/>
      <c r="AC33" s="2">
        <v>0</v>
      </c>
      <c r="AD33" s="2">
        <v>0</v>
      </c>
      <c r="AE33" s="2"/>
      <c r="AF33" s="3"/>
      <c r="AG33" s="1"/>
      <c r="AH33" s="2"/>
      <c r="AI33" s="2"/>
      <c r="AJ33" s="2">
        <v>0</v>
      </c>
      <c r="AK33" s="2">
        <v>0</v>
      </c>
      <c r="AL33" s="2">
        <v>0</v>
      </c>
      <c r="AM33" s="2">
        <v>0</v>
      </c>
      <c r="AN33" s="4">
        <v>0</v>
      </c>
      <c r="AO33" s="1">
        <v>1</v>
      </c>
      <c r="AP33" s="1">
        <v>0</v>
      </c>
      <c r="AQ33" s="4">
        <v>0</v>
      </c>
      <c r="AR33" s="1">
        <v>0</v>
      </c>
    </row>
    <row r="34" spans="1:44" x14ac:dyDescent="0.25">
      <c r="A34" s="6" t="s">
        <v>376</v>
      </c>
      <c r="B34" s="6"/>
      <c r="C34" s="6" t="s">
        <v>559</v>
      </c>
      <c r="D34" s="9" t="s">
        <v>377</v>
      </c>
      <c r="E34" s="6" t="s">
        <v>285</v>
      </c>
      <c r="F34" s="7">
        <v>105.7</v>
      </c>
      <c r="G34" s="8">
        <v>14.18</v>
      </c>
      <c r="H34" s="8">
        <f>G34*IF(AP34=0,B4,1)</f>
        <v>18.200030000000002</v>
      </c>
      <c r="I34" s="8">
        <f>H34*F34*F7</f>
        <v>1923.7431710000003</v>
      </c>
      <c r="J34" s="8">
        <v>1</v>
      </c>
      <c r="K34" s="5">
        <v>0</v>
      </c>
      <c r="L34" s="8">
        <f>100*I34/I7</f>
        <v>0.31343504631059033</v>
      </c>
      <c r="M34" s="5">
        <v>1</v>
      </c>
      <c r="N34" s="8">
        <v>0</v>
      </c>
      <c r="O34" s="6" t="s">
        <v>230</v>
      </c>
      <c r="P34" s="6"/>
      <c r="Q34" s="6" t="s">
        <v>285</v>
      </c>
      <c r="R34" s="8">
        <f>G34*F34*F7</f>
        <v>1498.826</v>
      </c>
      <c r="S34" s="2">
        <f>100*I34/B5:B5</f>
        <v>0.31343504631059033</v>
      </c>
      <c r="T34" s="3"/>
      <c r="U34" s="3" t="s">
        <v>377</v>
      </c>
      <c r="V34" s="3"/>
      <c r="W34" s="3"/>
      <c r="X34" s="3"/>
      <c r="Y34" s="3"/>
      <c r="Z34" s="3"/>
      <c r="AA34" s="3"/>
      <c r="AB34" s="1"/>
      <c r="AC34" s="2">
        <v>0</v>
      </c>
      <c r="AD34" s="2">
        <v>0</v>
      </c>
      <c r="AE34" s="2"/>
      <c r="AF34" s="3"/>
      <c r="AG34" s="1"/>
      <c r="AH34" s="2"/>
      <c r="AI34" s="2"/>
      <c r="AJ34" s="2">
        <v>0</v>
      </c>
      <c r="AK34" s="2">
        <v>0</v>
      </c>
      <c r="AL34" s="2">
        <v>0</v>
      </c>
      <c r="AM34" s="2">
        <v>0</v>
      </c>
      <c r="AN34" s="4">
        <v>0</v>
      </c>
      <c r="AO34" s="1">
        <v>1</v>
      </c>
      <c r="AP34" s="1">
        <v>0</v>
      </c>
      <c r="AQ34" s="4">
        <v>0</v>
      </c>
      <c r="AR34" s="1">
        <v>0</v>
      </c>
    </row>
    <row r="35" spans="1:44" x14ac:dyDescent="0.25">
      <c r="A35" s="6" t="s">
        <v>231</v>
      </c>
      <c r="B35" s="6"/>
      <c r="C35" s="6" t="s">
        <v>10</v>
      </c>
      <c r="D35" s="9" t="s">
        <v>286</v>
      </c>
      <c r="E35" s="6" t="s">
        <v>648</v>
      </c>
      <c r="F35" s="7">
        <v>74.61</v>
      </c>
      <c r="G35" s="8">
        <v>69.38</v>
      </c>
      <c r="H35" s="8">
        <f>G35*IF(AP35=0,B4,1)</f>
        <v>89.049229999999994</v>
      </c>
      <c r="I35" s="8">
        <f>H35*F35*F7</f>
        <v>6643.9630502999998</v>
      </c>
      <c r="J35" s="8">
        <v>1</v>
      </c>
      <c r="K35" s="5">
        <v>0</v>
      </c>
      <c r="L35" s="8">
        <f>100*I35/I7</f>
        <v>1.0824994197505748</v>
      </c>
      <c r="M35" s="5">
        <v>1</v>
      </c>
      <c r="N35" s="8">
        <v>0</v>
      </c>
      <c r="O35" s="6" t="s">
        <v>140</v>
      </c>
      <c r="P35" s="6"/>
      <c r="Q35" s="6" t="s">
        <v>649</v>
      </c>
      <c r="R35" s="8">
        <f>G35*F35*F7</f>
        <v>5176.4417999999996</v>
      </c>
      <c r="S35" s="2">
        <f>100*I35/B5:B5</f>
        <v>1.0824994197505748</v>
      </c>
      <c r="T35" s="3"/>
      <c r="U35" s="3" t="s">
        <v>286</v>
      </c>
      <c r="V35" s="3"/>
      <c r="W35" s="3"/>
      <c r="X35" s="3"/>
      <c r="Y35" s="3"/>
      <c r="Z35" s="3"/>
      <c r="AA35" s="3"/>
      <c r="AB35" s="1"/>
      <c r="AC35" s="2">
        <v>0</v>
      </c>
      <c r="AD35" s="2">
        <v>0</v>
      </c>
      <c r="AE35" s="2"/>
      <c r="AF35" s="3"/>
      <c r="AG35" s="1"/>
      <c r="AH35" s="2"/>
      <c r="AI35" s="2"/>
      <c r="AJ35" s="2">
        <v>0</v>
      </c>
      <c r="AK35" s="2">
        <v>0</v>
      </c>
      <c r="AL35" s="2">
        <v>0</v>
      </c>
      <c r="AM35" s="2">
        <v>0</v>
      </c>
      <c r="AN35" s="4">
        <v>0</v>
      </c>
      <c r="AO35" s="1">
        <v>1</v>
      </c>
      <c r="AP35" s="1">
        <v>0</v>
      </c>
      <c r="AQ35" s="4">
        <v>0</v>
      </c>
      <c r="AR35" s="1">
        <v>0</v>
      </c>
    </row>
    <row r="36" spans="1:44" x14ac:dyDescent="0.25">
      <c r="A36" s="6" t="s">
        <v>378</v>
      </c>
      <c r="B36" s="6"/>
      <c r="C36" s="6" t="s">
        <v>186</v>
      </c>
      <c r="D36" s="9" t="s">
        <v>93</v>
      </c>
      <c r="E36" s="6" t="s">
        <v>605</v>
      </c>
      <c r="F36" s="7">
        <v>4.49</v>
      </c>
      <c r="G36" s="8">
        <v>736.49</v>
      </c>
      <c r="H36" s="8">
        <f>G36*IF(AP36=0,B4,1)</f>
        <v>945.28491500000007</v>
      </c>
      <c r="I36" s="8">
        <f>H36*F36*F7</f>
        <v>4244.3292683500003</v>
      </c>
      <c r="J36" s="8">
        <v>1</v>
      </c>
      <c r="K36" s="5">
        <v>0</v>
      </c>
      <c r="L36" s="8">
        <f>100*I36/I7</f>
        <v>0.691527622209127</v>
      </c>
      <c r="M36" s="5">
        <v>1</v>
      </c>
      <c r="N36" s="8">
        <v>0</v>
      </c>
      <c r="O36" s="6" t="s">
        <v>11</v>
      </c>
      <c r="P36" s="6"/>
      <c r="Q36" s="6" t="s">
        <v>327</v>
      </c>
      <c r="R36" s="8">
        <f>G36*F36*F7</f>
        <v>3306.8401000000003</v>
      </c>
      <c r="S36" s="2">
        <f>100*I36/B5:B5</f>
        <v>0.691527622209127</v>
      </c>
      <c r="T36" s="3"/>
      <c r="U36" s="3" t="s">
        <v>93</v>
      </c>
      <c r="V36" s="3"/>
      <c r="W36" s="3"/>
      <c r="X36" s="3"/>
      <c r="Y36" s="3"/>
      <c r="Z36" s="3"/>
      <c r="AA36" s="3"/>
      <c r="AB36" s="1"/>
      <c r="AC36" s="2">
        <v>0</v>
      </c>
      <c r="AD36" s="2">
        <v>0</v>
      </c>
      <c r="AE36" s="2"/>
      <c r="AF36" s="3"/>
      <c r="AG36" s="1"/>
      <c r="AH36" s="2"/>
      <c r="AI36" s="2"/>
      <c r="AJ36" s="2">
        <v>0</v>
      </c>
      <c r="AK36" s="2">
        <v>0</v>
      </c>
      <c r="AL36" s="2">
        <v>0</v>
      </c>
      <c r="AM36" s="2">
        <v>0</v>
      </c>
      <c r="AN36" s="4">
        <v>0</v>
      </c>
      <c r="AO36" s="1">
        <v>1</v>
      </c>
      <c r="AP36" s="1">
        <v>0</v>
      </c>
      <c r="AQ36" s="4">
        <v>0</v>
      </c>
      <c r="AR36" s="1">
        <v>0</v>
      </c>
    </row>
    <row r="37" spans="1:44" x14ac:dyDescent="0.25">
      <c r="A37" s="6" t="s">
        <v>53</v>
      </c>
      <c r="B37" s="6"/>
      <c r="C37" s="6" t="s">
        <v>521</v>
      </c>
      <c r="D37" s="9" t="s">
        <v>560</v>
      </c>
      <c r="E37" s="6" t="s">
        <v>285</v>
      </c>
      <c r="F37" s="7">
        <v>137.80000000000001</v>
      </c>
      <c r="G37" s="8">
        <v>17.329999999999998</v>
      </c>
      <c r="H37" s="8">
        <f>G37*IF(AP37=0,B4,1)</f>
        <v>22.243054999999998</v>
      </c>
      <c r="I37" s="8">
        <f>H37*F37*F7</f>
        <v>3065.092979</v>
      </c>
      <c r="J37" s="8">
        <v>1</v>
      </c>
      <c r="K37" s="5">
        <v>0</v>
      </c>
      <c r="L37" s="8">
        <f>100*I37/I7</f>
        <v>0.49939491627655014</v>
      </c>
      <c r="M37" s="5">
        <v>1</v>
      </c>
      <c r="N37" s="8">
        <v>0</v>
      </c>
      <c r="O37" s="6" t="s">
        <v>379</v>
      </c>
      <c r="P37" s="6"/>
      <c r="Q37" s="6" t="s">
        <v>285</v>
      </c>
      <c r="R37" s="8">
        <f>G37*F37*F7</f>
        <v>2388.0740000000001</v>
      </c>
      <c r="S37" s="2">
        <f>100*I37/B5:B5</f>
        <v>0.49939491627655014</v>
      </c>
      <c r="T37" s="3"/>
      <c r="U37" s="3" t="s">
        <v>560</v>
      </c>
      <c r="V37" s="3"/>
      <c r="W37" s="3"/>
      <c r="X37" s="3"/>
      <c r="Y37" s="3"/>
      <c r="Z37" s="3"/>
      <c r="AA37" s="3"/>
      <c r="AB37" s="1"/>
      <c r="AC37" s="2">
        <v>0</v>
      </c>
      <c r="AD37" s="2">
        <v>0</v>
      </c>
      <c r="AE37" s="2"/>
      <c r="AF37" s="3"/>
      <c r="AG37" s="1"/>
      <c r="AH37" s="2"/>
      <c r="AI37" s="2"/>
      <c r="AJ37" s="2">
        <v>0</v>
      </c>
      <c r="AK37" s="2">
        <v>0</v>
      </c>
      <c r="AL37" s="2">
        <v>0</v>
      </c>
      <c r="AM37" s="2">
        <v>0</v>
      </c>
      <c r="AN37" s="4">
        <v>0</v>
      </c>
      <c r="AO37" s="1">
        <v>1</v>
      </c>
      <c r="AP37" s="1">
        <v>0</v>
      </c>
      <c r="AQ37" s="4">
        <v>0</v>
      </c>
      <c r="AR37" s="1">
        <v>0</v>
      </c>
    </row>
    <row r="38" spans="1:44" x14ac:dyDescent="0.25">
      <c r="A38" s="6" t="s">
        <v>287</v>
      </c>
      <c r="B38" s="6"/>
      <c r="C38" s="6" t="s">
        <v>701</v>
      </c>
      <c r="D38" s="9" t="s">
        <v>232</v>
      </c>
      <c r="E38" s="6" t="s">
        <v>285</v>
      </c>
      <c r="F38" s="7">
        <v>345.5</v>
      </c>
      <c r="G38" s="8">
        <v>14.65</v>
      </c>
      <c r="H38" s="8">
        <f>G38*IF(AP38=0,B4,1)</f>
        <v>18.803275000000003</v>
      </c>
      <c r="I38" s="8">
        <f>H38*F38*F7</f>
        <v>6496.5315125000006</v>
      </c>
      <c r="J38" s="8">
        <v>1</v>
      </c>
      <c r="K38" s="5">
        <v>0</v>
      </c>
      <c r="L38" s="8">
        <f>100*I38/I7</f>
        <v>1.0584784321392384</v>
      </c>
      <c r="M38" s="5">
        <v>1</v>
      </c>
      <c r="N38" s="8">
        <v>0</v>
      </c>
      <c r="O38" s="6" t="s">
        <v>379</v>
      </c>
      <c r="P38" s="6"/>
      <c r="Q38" s="6" t="s">
        <v>285</v>
      </c>
      <c r="R38" s="8">
        <f>G38*F38*F7</f>
        <v>5061.5749999999998</v>
      </c>
      <c r="S38" s="2">
        <f>100*I38/B5:B5</f>
        <v>1.0584784321392384</v>
      </c>
      <c r="T38" s="3"/>
      <c r="U38" s="3" t="s">
        <v>232</v>
      </c>
      <c r="V38" s="3"/>
      <c r="W38" s="3"/>
      <c r="X38" s="3"/>
      <c r="Y38" s="3"/>
      <c r="Z38" s="3"/>
      <c r="AA38" s="3"/>
      <c r="AB38" s="1"/>
      <c r="AC38" s="2">
        <v>0</v>
      </c>
      <c r="AD38" s="2">
        <v>0</v>
      </c>
      <c r="AE38" s="2"/>
      <c r="AF38" s="3"/>
      <c r="AG38" s="1"/>
      <c r="AH38" s="2"/>
      <c r="AI38" s="2"/>
      <c r="AJ38" s="2">
        <v>0</v>
      </c>
      <c r="AK38" s="2">
        <v>0</v>
      </c>
      <c r="AL38" s="2">
        <v>0</v>
      </c>
      <c r="AM38" s="2">
        <v>0</v>
      </c>
      <c r="AN38" s="4">
        <v>0</v>
      </c>
      <c r="AO38" s="1">
        <v>1</v>
      </c>
      <c r="AP38" s="1">
        <v>0</v>
      </c>
      <c r="AQ38" s="4">
        <v>0</v>
      </c>
      <c r="AR38" s="1">
        <v>0</v>
      </c>
    </row>
    <row r="39" spans="1:44" x14ac:dyDescent="0.25">
      <c r="A39" s="6" t="s">
        <v>609</v>
      </c>
      <c r="B39" s="6"/>
      <c r="C39" s="6" t="s">
        <v>141</v>
      </c>
      <c r="D39" s="9" t="s">
        <v>288</v>
      </c>
      <c r="E39" s="6" t="s">
        <v>285</v>
      </c>
      <c r="F39" s="7">
        <v>105.7</v>
      </c>
      <c r="G39" s="8">
        <v>14.01</v>
      </c>
      <c r="H39" s="8">
        <f>G39*IF(AP39=0,B4,1)</f>
        <v>17.981835</v>
      </c>
      <c r="I39" s="8">
        <f>H39*F39*F7</f>
        <v>1900.6799595</v>
      </c>
      <c r="J39" s="8">
        <v>1</v>
      </c>
      <c r="K39" s="5">
        <v>0</v>
      </c>
      <c r="L39" s="8">
        <f>100*I39/I7</f>
        <v>0.3096773623985451</v>
      </c>
      <c r="M39" s="5">
        <v>1</v>
      </c>
      <c r="N39" s="8">
        <v>0</v>
      </c>
      <c r="O39" s="6" t="s">
        <v>379</v>
      </c>
      <c r="P39" s="6"/>
      <c r="Q39" s="6" t="s">
        <v>285</v>
      </c>
      <c r="R39" s="8">
        <f>G39*F39*F7</f>
        <v>1480.857</v>
      </c>
      <c r="S39" s="2">
        <f>100*I39/B5:B5</f>
        <v>0.3096773623985451</v>
      </c>
      <c r="T39" s="3"/>
      <c r="U39" s="3" t="s">
        <v>288</v>
      </c>
      <c r="V39" s="3"/>
      <c r="W39" s="3"/>
      <c r="X39" s="3"/>
      <c r="Y39" s="3"/>
      <c r="Z39" s="3"/>
      <c r="AA39" s="3"/>
      <c r="AB39" s="1"/>
      <c r="AC39" s="2">
        <v>0</v>
      </c>
      <c r="AD39" s="2">
        <v>0</v>
      </c>
      <c r="AE39" s="2"/>
      <c r="AF39" s="3"/>
      <c r="AG39" s="1"/>
      <c r="AH39" s="2"/>
      <c r="AI39" s="2"/>
      <c r="AJ39" s="2">
        <v>0</v>
      </c>
      <c r="AK39" s="2">
        <v>0</v>
      </c>
      <c r="AL39" s="2">
        <v>0</v>
      </c>
      <c r="AM39" s="2">
        <v>0</v>
      </c>
      <c r="AN39" s="4">
        <v>0</v>
      </c>
      <c r="AO39" s="1">
        <v>1</v>
      </c>
      <c r="AP39" s="1">
        <v>0</v>
      </c>
      <c r="AQ39" s="4">
        <v>0</v>
      </c>
      <c r="AR39" s="1">
        <v>0</v>
      </c>
    </row>
    <row r="40" spans="1:44" x14ac:dyDescent="0.25">
      <c r="A40" s="6" t="s">
        <v>561</v>
      </c>
      <c r="B40" s="6"/>
      <c r="C40" s="6" t="s">
        <v>331</v>
      </c>
      <c r="D40" s="9" t="s">
        <v>332</v>
      </c>
      <c r="E40" s="6" t="s">
        <v>285</v>
      </c>
      <c r="F40" s="7">
        <v>115</v>
      </c>
      <c r="G40" s="8">
        <v>19.57</v>
      </c>
      <c r="H40" s="8">
        <f>G40*IF(AP40=0,B4,1)</f>
        <v>25.118095</v>
      </c>
      <c r="I40" s="8">
        <f>H40*F40*F7</f>
        <v>2888.5809250000002</v>
      </c>
      <c r="J40" s="8">
        <v>1</v>
      </c>
      <c r="K40" s="5">
        <v>0</v>
      </c>
      <c r="L40" s="8">
        <f>100*I40/I7</f>
        <v>0.47063584663883529</v>
      </c>
      <c r="M40" s="5">
        <v>1</v>
      </c>
      <c r="N40" s="8">
        <v>0</v>
      </c>
      <c r="O40" s="6" t="s">
        <v>610</v>
      </c>
      <c r="P40" s="6"/>
      <c r="Q40" s="6" t="s">
        <v>285</v>
      </c>
      <c r="R40" s="8">
        <f>G40*F40*F7</f>
        <v>2250.5500000000002</v>
      </c>
      <c r="S40" s="2">
        <f>100*I40/B5:B5</f>
        <v>0.47063584663883529</v>
      </c>
      <c r="T40" s="3"/>
      <c r="U40" s="3" t="s">
        <v>332</v>
      </c>
      <c r="V40" s="3"/>
      <c r="W40" s="3"/>
      <c r="X40" s="3"/>
      <c r="Y40" s="3"/>
      <c r="Z40" s="3"/>
      <c r="AA40" s="3"/>
      <c r="AB40" s="1"/>
      <c r="AC40" s="2">
        <v>0</v>
      </c>
      <c r="AD40" s="2">
        <v>0</v>
      </c>
      <c r="AE40" s="2"/>
      <c r="AF40" s="3"/>
      <c r="AG40" s="1"/>
      <c r="AH40" s="2"/>
      <c r="AI40" s="2"/>
      <c r="AJ40" s="2">
        <v>0</v>
      </c>
      <c r="AK40" s="2">
        <v>0</v>
      </c>
      <c r="AL40" s="2">
        <v>0</v>
      </c>
      <c r="AM40" s="2">
        <v>0</v>
      </c>
      <c r="AN40" s="4">
        <v>0</v>
      </c>
      <c r="AO40" s="1">
        <v>1</v>
      </c>
      <c r="AP40" s="1">
        <v>0</v>
      </c>
      <c r="AQ40" s="4">
        <v>0</v>
      </c>
      <c r="AR40" s="1">
        <v>0</v>
      </c>
    </row>
    <row r="41" spans="1:44" x14ac:dyDescent="0.25">
      <c r="A41" s="6" t="s">
        <v>12</v>
      </c>
      <c r="B41" s="6"/>
      <c r="C41" s="6" t="s">
        <v>562</v>
      </c>
      <c r="D41" s="9" t="s">
        <v>654</v>
      </c>
      <c r="E41" s="6" t="s">
        <v>648</v>
      </c>
      <c r="F41" s="7">
        <v>148.12</v>
      </c>
      <c r="G41" s="8">
        <v>75.53</v>
      </c>
      <c r="H41" s="8">
        <f>G41*IF(AP41=0,B4,1)</f>
        <v>96.942755000000005</v>
      </c>
      <c r="I41" s="8">
        <f>H41*F41*F7</f>
        <v>14359.160870600001</v>
      </c>
      <c r="J41" s="8">
        <v>1</v>
      </c>
      <c r="K41" s="5">
        <v>0</v>
      </c>
      <c r="L41" s="8">
        <f>100*I41/I7</f>
        <v>2.3395348819448656</v>
      </c>
      <c r="M41" s="5">
        <v>1</v>
      </c>
      <c r="N41" s="8">
        <v>0</v>
      </c>
      <c r="O41" s="6" t="s">
        <v>94</v>
      </c>
      <c r="P41" s="6"/>
      <c r="Q41" s="6" t="s">
        <v>649</v>
      </c>
      <c r="R41" s="8">
        <f>G41*F41*F7</f>
        <v>11187.5036</v>
      </c>
      <c r="S41" s="2">
        <f>100*I41/B5:B5</f>
        <v>2.3395348819448656</v>
      </c>
      <c r="T41" s="3"/>
      <c r="U41" s="3" t="s">
        <v>654</v>
      </c>
      <c r="V41" s="3"/>
      <c r="W41" s="3"/>
      <c r="X41" s="3"/>
      <c r="Y41" s="3"/>
      <c r="Z41" s="3"/>
      <c r="AA41" s="3"/>
      <c r="AB41" s="1"/>
      <c r="AC41" s="2">
        <v>0</v>
      </c>
      <c r="AD41" s="2">
        <v>0</v>
      </c>
      <c r="AE41" s="2"/>
      <c r="AF41" s="3"/>
      <c r="AG41" s="1"/>
      <c r="AH41" s="2"/>
      <c r="AI41" s="2"/>
      <c r="AJ41" s="2">
        <v>0</v>
      </c>
      <c r="AK41" s="2">
        <v>0</v>
      </c>
      <c r="AL41" s="2">
        <v>0</v>
      </c>
      <c r="AM41" s="2">
        <v>0</v>
      </c>
      <c r="AN41" s="4">
        <v>0</v>
      </c>
      <c r="AO41" s="1">
        <v>1</v>
      </c>
      <c r="AP41" s="1">
        <v>0</v>
      </c>
      <c r="AQ41" s="4">
        <v>0</v>
      </c>
      <c r="AR41" s="1">
        <v>0</v>
      </c>
    </row>
    <row r="42" spans="1:44" x14ac:dyDescent="0.25">
      <c r="A42" s="6"/>
      <c r="B42" s="6" t="s">
        <v>611</v>
      </c>
      <c r="C42" s="6" t="s">
        <v>13</v>
      </c>
      <c r="D42" s="9" t="s">
        <v>425</v>
      </c>
      <c r="E42" s="6" t="s">
        <v>605</v>
      </c>
      <c r="F42" s="7">
        <v>18.8</v>
      </c>
      <c r="G42" s="8">
        <v>557.9</v>
      </c>
      <c r="H42" s="8">
        <f>G42*IF(AP42=0,B4,1)</f>
        <v>716.06465000000003</v>
      </c>
      <c r="I42" s="8">
        <f>H42*F42*F7</f>
        <v>13462.015420000002</v>
      </c>
      <c r="J42" s="8">
        <v>1</v>
      </c>
      <c r="K42" s="5">
        <v>0</v>
      </c>
      <c r="L42" s="8">
        <f>100*I42/I7</f>
        <v>2.1933631735301846</v>
      </c>
      <c r="M42" s="5">
        <v>1</v>
      </c>
      <c r="N42" s="8">
        <v>0</v>
      </c>
      <c r="O42" s="6" t="s">
        <v>54</v>
      </c>
      <c r="P42" s="6"/>
      <c r="Q42" s="6" t="s">
        <v>327</v>
      </c>
      <c r="R42" s="8">
        <f>G42*F42*F7</f>
        <v>10488.52</v>
      </c>
      <c r="S42" s="2">
        <f>100*I42/B5:B5</f>
        <v>2.1933631735301846</v>
      </c>
      <c r="T42" s="3"/>
      <c r="U42" s="3"/>
      <c r="V42" s="3"/>
      <c r="W42" s="3"/>
      <c r="X42" s="3" t="s">
        <v>425</v>
      </c>
      <c r="Y42" s="3"/>
      <c r="Z42" s="3"/>
      <c r="AA42" s="3"/>
      <c r="AB42" s="1"/>
      <c r="AC42" s="2">
        <v>0</v>
      </c>
      <c r="AD42" s="2">
        <v>0</v>
      </c>
      <c r="AE42" s="2"/>
      <c r="AF42" s="3"/>
      <c r="AG42" s="1"/>
      <c r="AH42" s="2"/>
      <c r="AI42" s="2"/>
      <c r="AJ42" s="2">
        <v>0</v>
      </c>
      <c r="AK42" s="2">
        <v>0</v>
      </c>
      <c r="AL42" s="2">
        <v>0</v>
      </c>
      <c r="AM42" s="2">
        <v>0</v>
      </c>
      <c r="AN42" s="4">
        <v>0</v>
      </c>
      <c r="AO42" s="1">
        <v>1</v>
      </c>
      <c r="AP42" s="1">
        <v>0</v>
      </c>
      <c r="AQ42" s="4">
        <v>0</v>
      </c>
      <c r="AR42" s="1">
        <v>0</v>
      </c>
    </row>
    <row r="43" spans="1:44" x14ac:dyDescent="0.25">
      <c r="A43" s="6" t="s">
        <v>426</v>
      </c>
      <c r="B43" s="6"/>
      <c r="C43" s="6" t="s">
        <v>187</v>
      </c>
      <c r="D43" s="9" t="s">
        <v>233</v>
      </c>
      <c r="E43" s="6" t="s">
        <v>285</v>
      </c>
      <c r="F43" s="7">
        <v>51.8</v>
      </c>
      <c r="G43" s="8">
        <v>20.149999999999999</v>
      </c>
      <c r="H43" s="8">
        <f>G43*IF(AP43=0,B4,1)</f>
        <v>25.862525000000002</v>
      </c>
      <c r="I43" s="8">
        <f>H43*F43*F7</f>
        <v>1339.678795</v>
      </c>
      <c r="J43" s="8">
        <v>1</v>
      </c>
      <c r="K43" s="5">
        <v>0</v>
      </c>
      <c r="L43" s="8">
        <f>100*I43/I7</f>
        <v>0.21827356763734071</v>
      </c>
      <c r="M43" s="5">
        <v>1</v>
      </c>
      <c r="N43" s="8">
        <v>0</v>
      </c>
      <c r="O43" s="6" t="s">
        <v>379</v>
      </c>
      <c r="P43" s="6"/>
      <c r="Q43" s="6" t="s">
        <v>285</v>
      </c>
      <c r="R43" s="8">
        <f>G43*F43*F7</f>
        <v>1043.77</v>
      </c>
      <c r="S43" s="2">
        <f>100*I43/B5:B5</f>
        <v>0.21827356763734071</v>
      </c>
      <c r="T43" s="3"/>
      <c r="U43" s="3" t="s">
        <v>233</v>
      </c>
      <c r="V43" s="3"/>
      <c r="W43" s="3"/>
      <c r="X43" s="3"/>
      <c r="Y43" s="3"/>
      <c r="Z43" s="3"/>
      <c r="AA43" s="3"/>
      <c r="AB43" s="1"/>
      <c r="AC43" s="2">
        <v>0</v>
      </c>
      <c r="AD43" s="2">
        <v>0</v>
      </c>
      <c r="AE43" s="2"/>
      <c r="AF43" s="3"/>
      <c r="AG43" s="1"/>
      <c r="AH43" s="2"/>
      <c r="AI43" s="2"/>
      <c r="AJ43" s="2">
        <v>0</v>
      </c>
      <c r="AK43" s="2">
        <v>0</v>
      </c>
      <c r="AL43" s="2">
        <v>0</v>
      </c>
      <c r="AM43" s="2">
        <v>0</v>
      </c>
      <c r="AN43" s="4">
        <v>0</v>
      </c>
      <c r="AO43" s="1">
        <v>1</v>
      </c>
      <c r="AP43" s="1">
        <v>0</v>
      </c>
      <c r="AQ43" s="4">
        <v>0</v>
      </c>
      <c r="AR43" s="1">
        <v>0</v>
      </c>
    </row>
    <row r="44" spans="1:44" x14ac:dyDescent="0.25">
      <c r="A44" s="6" t="s">
        <v>612</v>
      </c>
      <c r="B44" s="6"/>
      <c r="C44" s="6" t="s">
        <v>380</v>
      </c>
      <c r="D44" s="9" t="s">
        <v>427</v>
      </c>
      <c r="E44" s="6" t="s">
        <v>285</v>
      </c>
      <c r="F44" s="7">
        <v>172.5</v>
      </c>
      <c r="G44" s="8">
        <v>19.22</v>
      </c>
      <c r="H44" s="8">
        <f>G44*IF(AP44=0,B4,1)</f>
        <v>24.668870000000002</v>
      </c>
      <c r="I44" s="8">
        <f>H44*F44*F7</f>
        <v>4255.380075</v>
      </c>
      <c r="J44" s="8">
        <v>1</v>
      </c>
      <c r="K44" s="5">
        <v>0</v>
      </c>
      <c r="L44" s="8">
        <f>100*I44/I7</f>
        <v>0.69332812767489116</v>
      </c>
      <c r="M44" s="5">
        <v>1</v>
      </c>
      <c r="N44" s="8">
        <v>0</v>
      </c>
      <c r="O44" s="6" t="s">
        <v>379</v>
      </c>
      <c r="P44" s="6"/>
      <c r="Q44" s="6" t="s">
        <v>285</v>
      </c>
      <c r="R44" s="8">
        <f>G44*F44*F7</f>
        <v>3315.45</v>
      </c>
      <c r="S44" s="2">
        <f>100*I44/B5:B5</f>
        <v>0.69332812767489116</v>
      </c>
      <c r="T44" s="3"/>
      <c r="U44" s="3" t="s">
        <v>427</v>
      </c>
      <c r="V44" s="3"/>
      <c r="W44" s="3"/>
      <c r="X44" s="3"/>
      <c r="Y44" s="3"/>
      <c r="Z44" s="3"/>
      <c r="AA44" s="3"/>
      <c r="AB44" s="1"/>
      <c r="AC44" s="2">
        <v>0</v>
      </c>
      <c r="AD44" s="2">
        <v>0</v>
      </c>
      <c r="AE44" s="2"/>
      <c r="AF44" s="3"/>
      <c r="AG44" s="1"/>
      <c r="AH44" s="2"/>
      <c r="AI44" s="2"/>
      <c r="AJ44" s="2">
        <v>0</v>
      </c>
      <c r="AK44" s="2">
        <v>0</v>
      </c>
      <c r="AL44" s="2">
        <v>0</v>
      </c>
      <c r="AM44" s="2">
        <v>0</v>
      </c>
      <c r="AN44" s="4">
        <v>0</v>
      </c>
      <c r="AO44" s="1">
        <v>1</v>
      </c>
      <c r="AP44" s="1">
        <v>0</v>
      </c>
      <c r="AQ44" s="4">
        <v>0</v>
      </c>
      <c r="AR44" s="1">
        <v>0</v>
      </c>
    </row>
    <row r="45" spans="1:44" x14ac:dyDescent="0.25">
      <c r="A45" s="6" t="s">
        <v>53</v>
      </c>
      <c r="B45" s="6"/>
      <c r="C45" s="6" t="s">
        <v>563</v>
      </c>
      <c r="D45" s="9" t="s">
        <v>560</v>
      </c>
      <c r="E45" s="6" t="s">
        <v>285</v>
      </c>
      <c r="F45" s="7">
        <v>235.3</v>
      </c>
      <c r="G45" s="8">
        <v>17.329999999999998</v>
      </c>
      <c r="H45" s="8">
        <f>G45*IF(AP45=0,B4,1)</f>
        <v>22.243054999999998</v>
      </c>
      <c r="I45" s="8">
        <f>H45*F45*F7</f>
        <v>5233.7908415000002</v>
      </c>
      <c r="J45" s="8">
        <v>1</v>
      </c>
      <c r="K45" s="5">
        <v>0</v>
      </c>
      <c r="L45" s="8">
        <f>100*I45/I7</f>
        <v>0.85274037590618468</v>
      </c>
      <c r="M45" s="5">
        <v>1</v>
      </c>
      <c r="N45" s="8">
        <v>0</v>
      </c>
      <c r="O45" s="6" t="s">
        <v>379</v>
      </c>
      <c r="P45" s="6"/>
      <c r="Q45" s="6" t="s">
        <v>285</v>
      </c>
      <c r="R45" s="8">
        <f>G45*F45*F7</f>
        <v>4077.7489999999998</v>
      </c>
      <c r="S45" s="2">
        <f>100*I45/B5:B5</f>
        <v>0.85274037590618468</v>
      </c>
      <c r="T45" s="3"/>
      <c r="U45" s="3" t="s">
        <v>560</v>
      </c>
      <c r="V45" s="3"/>
      <c r="W45" s="3"/>
      <c r="X45" s="3"/>
      <c r="Y45" s="3"/>
      <c r="Z45" s="3"/>
      <c r="AA45" s="3"/>
      <c r="AB45" s="1"/>
      <c r="AC45" s="2">
        <v>0</v>
      </c>
      <c r="AD45" s="2">
        <v>0</v>
      </c>
      <c r="AE45" s="2"/>
      <c r="AF45" s="3"/>
      <c r="AG45" s="1"/>
      <c r="AH45" s="2"/>
      <c r="AI45" s="2"/>
      <c r="AJ45" s="2">
        <v>0</v>
      </c>
      <c r="AK45" s="2">
        <v>0</v>
      </c>
      <c r="AL45" s="2">
        <v>0</v>
      </c>
      <c r="AM45" s="2">
        <v>0</v>
      </c>
      <c r="AN45" s="4">
        <v>0</v>
      </c>
      <c r="AO45" s="1">
        <v>1</v>
      </c>
      <c r="AP45" s="1">
        <v>0</v>
      </c>
      <c r="AQ45" s="4">
        <v>0</v>
      </c>
      <c r="AR45" s="1">
        <v>0</v>
      </c>
    </row>
    <row r="46" spans="1:44" x14ac:dyDescent="0.25">
      <c r="A46" s="6" t="s">
        <v>287</v>
      </c>
      <c r="B46" s="6"/>
      <c r="C46" s="6" t="s">
        <v>14</v>
      </c>
      <c r="D46" s="9" t="s">
        <v>232</v>
      </c>
      <c r="E46" s="6" t="s">
        <v>285</v>
      </c>
      <c r="F46" s="7">
        <v>264.89999999999998</v>
      </c>
      <c r="G46" s="8">
        <v>14.65</v>
      </c>
      <c r="H46" s="8">
        <f>G46*IF(AP46=0,B4,1)</f>
        <v>18.803275000000003</v>
      </c>
      <c r="I46" s="8">
        <f>H46*F46*F7</f>
        <v>4980.9875474999999</v>
      </c>
      <c r="J46" s="8">
        <v>1</v>
      </c>
      <c r="K46" s="5">
        <v>0</v>
      </c>
      <c r="L46" s="8">
        <f>100*I46/I7</f>
        <v>0.81155119153020028</v>
      </c>
      <c r="M46" s="5">
        <v>1</v>
      </c>
      <c r="N46" s="8">
        <v>0</v>
      </c>
      <c r="O46" s="6" t="s">
        <v>379</v>
      </c>
      <c r="P46" s="6"/>
      <c r="Q46" s="6" t="s">
        <v>285</v>
      </c>
      <c r="R46" s="8">
        <f>G46*F46*F7</f>
        <v>3880.7849999999999</v>
      </c>
      <c r="S46" s="2">
        <f>100*I46/B5:B5</f>
        <v>0.81155119153020028</v>
      </c>
      <c r="T46" s="3"/>
      <c r="U46" s="3" t="s">
        <v>232</v>
      </c>
      <c r="V46" s="3"/>
      <c r="W46" s="3"/>
      <c r="X46" s="3"/>
      <c r="Y46" s="3"/>
      <c r="Z46" s="3"/>
      <c r="AA46" s="3"/>
      <c r="AB46" s="1"/>
      <c r="AC46" s="2">
        <v>0</v>
      </c>
      <c r="AD46" s="2">
        <v>0</v>
      </c>
      <c r="AE46" s="2"/>
      <c r="AF46" s="3"/>
      <c r="AG46" s="1"/>
      <c r="AH46" s="2"/>
      <c r="AI46" s="2"/>
      <c r="AJ46" s="2">
        <v>0</v>
      </c>
      <c r="AK46" s="2">
        <v>0</v>
      </c>
      <c r="AL46" s="2">
        <v>0</v>
      </c>
      <c r="AM46" s="2">
        <v>0</v>
      </c>
      <c r="AN46" s="4">
        <v>0</v>
      </c>
      <c r="AO46" s="1">
        <v>1</v>
      </c>
      <c r="AP46" s="1">
        <v>0</v>
      </c>
      <c r="AQ46" s="4">
        <v>0</v>
      </c>
      <c r="AR46" s="1">
        <v>0</v>
      </c>
    </row>
    <row r="47" spans="1:44" x14ac:dyDescent="0.25">
      <c r="A47" s="6" t="s">
        <v>609</v>
      </c>
      <c r="B47" s="6"/>
      <c r="C47" s="6" t="s">
        <v>333</v>
      </c>
      <c r="D47" s="9" t="s">
        <v>288</v>
      </c>
      <c r="E47" s="6" t="s">
        <v>285</v>
      </c>
      <c r="F47" s="7">
        <v>250.9</v>
      </c>
      <c r="G47" s="8">
        <v>14.01</v>
      </c>
      <c r="H47" s="8">
        <f>G47*IF(AP47=0,B4,1)</f>
        <v>17.981835</v>
      </c>
      <c r="I47" s="8">
        <f>H47*F47*F7</f>
        <v>4511.6424015000002</v>
      </c>
      <c r="J47" s="8">
        <v>1</v>
      </c>
      <c r="K47" s="5">
        <v>0</v>
      </c>
      <c r="L47" s="8">
        <f>100*I47/I7</f>
        <v>0.73508089144555311</v>
      </c>
      <c r="M47" s="5">
        <v>1</v>
      </c>
      <c r="N47" s="8">
        <v>0</v>
      </c>
      <c r="O47" s="6" t="s">
        <v>379</v>
      </c>
      <c r="P47" s="6"/>
      <c r="Q47" s="6" t="s">
        <v>285</v>
      </c>
      <c r="R47" s="8">
        <f>G47*F47*F7</f>
        <v>3515.1089999999999</v>
      </c>
      <c r="S47" s="2">
        <f>100*I47/B5:B5</f>
        <v>0.73508089144555311</v>
      </c>
      <c r="T47" s="3"/>
      <c r="U47" s="3" t="s">
        <v>288</v>
      </c>
      <c r="V47" s="3"/>
      <c r="W47" s="3"/>
      <c r="X47" s="3"/>
      <c r="Y47" s="3"/>
      <c r="Z47" s="3"/>
      <c r="AA47" s="3"/>
      <c r="AB47" s="1"/>
      <c r="AC47" s="2">
        <v>0</v>
      </c>
      <c r="AD47" s="2">
        <v>0</v>
      </c>
      <c r="AE47" s="2"/>
      <c r="AF47" s="3"/>
      <c r="AG47" s="1"/>
      <c r="AH47" s="2"/>
      <c r="AI47" s="2"/>
      <c r="AJ47" s="2">
        <v>0</v>
      </c>
      <c r="AK47" s="2">
        <v>0</v>
      </c>
      <c r="AL47" s="2">
        <v>0</v>
      </c>
      <c r="AM47" s="2">
        <v>0</v>
      </c>
      <c r="AN47" s="4">
        <v>0</v>
      </c>
      <c r="AO47" s="1">
        <v>1</v>
      </c>
      <c r="AP47" s="1">
        <v>0</v>
      </c>
      <c r="AQ47" s="4">
        <v>0</v>
      </c>
      <c r="AR47" s="1">
        <v>0</v>
      </c>
    </row>
    <row r="48" spans="1:44" x14ac:dyDescent="0.25">
      <c r="A48" s="6" t="s">
        <v>55</v>
      </c>
      <c r="B48" s="6"/>
      <c r="C48" s="6" t="s">
        <v>522</v>
      </c>
      <c r="D48" s="9" t="s">
        <v>56</v>
      </c>
      <c r="E48" s="6" t="s">
        <v>285</v>
      </c>
      <c r="F48" s="7">
        <v>99.2</v>
      </c>
      <c r="G48" s="8">
        <v>15.86</v>
      </c>
      <c r="H48" s="8">
        <f>G48*IF(AP48=0,B4,1)</f>
        <v>20.356310000000001</v>
      </c>
      <c r="I48" s="8">
        <f>H48*F48*F7</f>
        <v>2019.3459520000001</v>
      </c>
      <c r="J48" s="8">
        <v>1</v>
      </c>
      <c r="K48" s="5">
        <v>0</v>
      </c>
      <c r="L48" s="8">
        <f>100*I48/I7</f>
        <v>0.32901158612207648</v>
      </c>
      <c r="M48" s="5">
        <v>1</v>
      </c>
      <c r="N48" s="8">
        <v>0</v>
      </c>
      <c r="O48" s="6" t="s">
        <v>379</v>
      </c>
      <c r="P48" s="6"/>
      <c r="Q48" s="6" t="s">
        <v>285</v>
      </c>
      <c r="R48" s="8">
        <f>G48*F48*F7</f>
        <v>1573.3119999999999</v>
      </c>
      <c r="S48" s="2">
        <f>100*I48/B5:B5</f>
        <v>0.32901158612207648</v>
      </c>
      <c r="T48" s="3"/>
      <c r="U48" s="3" t="s">
        <v>56</v>
      </c>
      <c r="V48" s="3"/>
      <c r="W48" s="3"/>
      <c r="X48" s="3"/>
      <c r="Y48" s="3"/>
      <c r="Z48" s="3"/>
      <c r="AA48" s="3"/>
      <c r="AB48" s="1"/>
      <c r="AC48" s="2">
        <v>0</v>
      </c>
      <c r="AD48" s="2">
        <v>0</v>
      </c>
      <c r="AE48" s="2"/>
      <c r="AF48" s="3"/>
      <c r="AG48" s="1"/>
      <c r="AH48" s="2"/>
      <c r="AI48" s="2"/>
      <c r="AJ48" s="2">
        <v>0</v>
      </c>
      <c r="AK48" s="2">
        <v>0</v>
      </c>
      <c r="AL48" s="2">
        <v>0</v>
      </c>
      <c r="AM48" s="2">
        <v>0</v>
      </c>
      <c r="AN48" s="4">
        <v>0</v>
      </c>
      <c r="AO48" s="1">
        <v>1</v>
      </c>
      <c r="AP48" s="1">
        <v>0</v>
      </c>
      <c r="AQ48" s="4">
        <v>0</v>
      </c>
      <c r="AR48" s="1">
        <v>0</v>
      </c>
    </row>
    <row r="49" spans="1:44" x14ac:dyDescent="0.25">
      <c r="A49" s="6" t="s">
        <v>234</v>
      </c>
      <c r="B49" s="6"/>
      <c r="C49" s="6" t="s">
        <v>15</v>
      </c>
      <c r="D49" s="9" t="s">
        <v>381</v>
      </c>
      <c r="E49" s="6" t="s">
        <v>285</v>
      </c>
      <c r="F49" s="7">
        <v>306.10000000000002</v>
      </c>
      <c r="G49" s="8">
        <v>20.76</v>
      </c>
      <c r="H49" s="8">
        <f>G49*IF(AP49=0,B4,1)</f>
        <v>26.645460000000003</v>
      </c>
      <c r="I49" s="8">
        <f>H49*F49*F7</f>
        <v>8156.1753060000019</v>
      </c>
      <c r="J49" s="8">
        <v>1</v>
      </c>
      <c r="K49" s="5">
        <v>0</v>
      </c>
      <c r="L49" s="8">
        <f>100*I49/I7</f>
        <v>1.3288838257055484</v>
      </c>
      <c r="M49" s="5">
        <v>1</v>
      </c>
      <c r="N49" s="8">
        <v>0</v>
      </c>
      <c r="O49" s="6" t="s">
        <v>379</v>
      </c>
      <c r="P49" s="6"/>
      <c r="Q49" s="6" t="s">
        <v>285</v>
      </c>
      <c r="R49" s="8">
        <f>G49*F49*F7</f>
        <v>6354.6360000000013</v>
      </c>
      <c r="S49" s="2">
        <f>100*I49/B5:B5</f>
        <v>1.3288838257055484</v>
      </c>
      <c r="T49" s="3"/>
      <c r="U49" s="3" t="s">
        <v>381</v>
      </c>
      <c r="V49" s="3"/>
      <c r="W49" s="3"/>
      <c r="X49" s="3"/>
      <c r="Y49" s="3"/>
      <c r="Z49" s="3"/>
      <c r="AA49" s="3"/>
      <c r="AB49" s="1"/>
      <c r="AC49" s="2">
        <v>0</v>
      </c>
      <c r="AD49" s="2">
        <v>0</v>
      </c>
      <c r="AE49" s="2"/>
      <c r="AF49" s="3"/>
      <c r="AG49" s="1"/>
      <c r="AH49" s="2"/>
      <c r="AI49" s="2"/>
      <c r="AJ49" s="2">
        <v>0</v>
      </c>
      <c r="AK49" s="2">
        <v>0</v>
      </c>
      <c r="AL49" s="2">
        <v>0</v>
      </c>
      <c r="AM49" s="2">
        <v>0</v>
      </c>
      <c r="AN49" s="4">
        <v>0</v>
      </c>
      <c r="AO49" s="1">
        <v>1</v>
      </c>
      <c r="AP49" s="1">
        <v>0</v>
      </c>
      <c r="AQ49" s="4">
        <v>0</v>
      </c>
      <c r="AR49" s="1">
        <v>0</v>
      </c>
    </row>
    <row r="50" spans="1:44" x14ac:dyDescent="0.25">
      <c r="A50" s="6" t="s">
        <v>613</v>
      </c>
      <c r="B50" s="6"/>
      <c r="C50" s="6" t="s">
        <v>188</v>
      </c>
      <c r="D50" s="9" t="s">
        <v>382</v>
      </c>
      <c r="E50" s="6" t="s">
        <v>648</v>
      </c>
      <c r="F50" s="7">
        <v>11.53</v>
      </c>
      <c r="G50" s="8">
        <v>63.9</v>
      </c>
      <c r="H50" s="8">
        <f>G50*IF(AP50=0,B4,1)</f>
        <v>82.015650000000008</v>
      </c>
      <c r="I50" s="8">
        <f>H50*F50*F7</f>
        <v>945.64044450000006</v>
      </c>
      <c r="J50" s="8">
        <v>1</v>
      </c>
      <c r="K50" s="5">
        <v>0</v>
      </c>
      <c r="L50" s="8">
        <f>100*I50/I7</f>
        <v>0.15407298696787664</v>
      </c>
      <c r="M50" s="5">
        <v>1</v>
      </c>
      <c r="N50" s="8">
        <v>0</v>
      </c>
      <c r="O50" s="6" t="s">
        <v>382</v>
      </c>
      <c r="P50" s="6"/>
      <c r="Q50" s="6" t="s">
        <v>649</v>
      </c>
      <c r="R50" s="8">
        <f>G50*F50*F7</f>
        <v>736.76699999999994</v>
      </c>
      <c r="S50" s="2">
        <f>100*I50/B5:B5</f>
        <v>0.15407298696787664</v>
      </c>
      <c r="T50" s="3"/>
      <c r="U50" s="3" t="s">
        <v>382</v>
      </c>
      <c r="V50" s="3"/>
      <c r="W50" s="3"/>
      <c r="X50" s="3"/>
      <c r="Y50" s="3"/>
      <c r="Z50" s="3"/>
      <c r="AA50" s="3"/>
      <c r="AB50" s="1"/>
      <c r="AC50" s="2">
        <v>0</v>
      </c>
      <c r="AD50" s="2">
        <v>0</v>
      </c>
      <c r="AE50" s="2"/>
      <c r="AF50" s="3"/>
      <c r="AG50" s="1"/>
      <c r="AH50" s="2"/>
      <c r="AI50" s="2"/>
      <c r="AJ50" s="2">
        <v>0</v>
      </c>
      <c r="AK50" s="2">
        <v>0</v>
      </c>
      <c r="AL50" s="2">
        <v>0</v>
      </c>
      <c r="AM50" s="2">
        <v>0</v>
      </c>
      <c r="AN50" s="4">
        <v>0</v>
      </c>
      <c r="AO50" s="1">
        <v>1</v>
      </c>
      <c r="AP50" s="1">
        <v>0</v>
      </c>
      <c r="AQ50" s="4">
        <v>0</v>
      </c>
      <c r="AR50" s="1">
        <v>0</v>
      </c>
    </row>
    <row r="51" spans="1:44" x14ac:dyDescent="0.25">
      <c r="A51" s="6" t="s">
        <v>235</v>
      </c>
      <c r="B51" s="6"/>
      <c r="C51" s="6" t="s">
        <v>383</v>
      </c>
      <c r="D51" s="9" t="s">
        <v>189</v>
      </c>
      <c r="E51" s="6" t="s">
        <v>605</v>
      </c>
      <c r="F51" s="7">
        <v>1.84</v>
      </c>
      <c r="G51" s="8">
        <v>663.84</v>
      </c>
      <c r="H51" s="8">
        <f>G51*IF(AP51=0,B4,1)</f>
        <v>852.0386400000001</v>
      </c>
      <c r="I51" s="8">
        <f>H51*F51*F7</f>
        <v>1567.7510976000003</v>
      </c>
      <c r="J51" s="8">
        <v>1</v>
      </c>
      <c r="K51" s="5">
        <v>0</v>
      </c>
      <c r="L51" s="8">
        <f>100*I51/I7</f>
        <v>0.25543333709369398</v>
      </c>
      <c r="M51" s="5">
        <v>1</v>
      </c>
      <c r="N51" s="8">
        <v>0</v>
      </c>
      <c r="O51" s="6" t="s">
        <v>614</v>
      </c>
      <c r="P51" s="6"/>
      <c r="Q51" s="6" t="s">
        <v>327</v>
      </c>
      <c r="R51" s="8">
        <f>G51*F51*F7</f>
        <v>1221.4656000000002</v>
      </c>
      <c r="S51" s="2">
        <f>100*I51/B5:B5</f>
        <v>0.25543333709369398</v>
      </c>
      <c r="T51" s="3"/>
      <c r="U51" s="3" t="s">
        <v>189</v>
      </c>
      <c r="V51" s="3"/>
      <c r="W51" s="3"/>
      <c r="X51" s="3"/>
      <c r="Y51" s="3"/>
      <c r="Z51" s="3"/>
      <c r="AA51" s="3"/>
      <c r="AB51" s="1"/>
      <c r="AC51" s="2">
        <v>0</v>
      </c>
      <c r="AD51" s="2">
        <v>0</v>
      </c>
      <c r="AE51" s="2"/>
      <c r="AF51" s="3"/>
      <c r="AG51" s="1"/>
      <c r="AH51" s="2"/>
      <c r="AI51" s="2"/>
      <c r="AJ51" s="2">
        <v>0</v>
      </c>
      <c r="AK51" s="2">
        <v>0</v>
      </c>
      <c r="AL51" s="2">
        <v>0</v>
      </c>
      <c r="AM51" s="2">
        <v>0</v>
      </c>
      <c r="AN51" s="4">
        <v>0</v>
      </c>
      <c r="AO51" s="1">
        <v>1</v>
      </c>
      <c r="AP51" s="1">
        <v>0</v>
      </c>
      <c r="AQ51" s="4">
        <v>0</v>
      </c>
      <c r="AR51" s="1">
        <v>0</v>
      </c>
    </row>
    <row r="52" spans="1:44" x14ac:dyDescent="0.25">
      <c r="A52" s="6" t="s">
        <v>564</v>
      </c>
      <c r="B52" s="6"/>
      <c r="C52" s="6" t="s">
        <v>565</v>
      </c>
      <c r="D52" s="9" t="s">
        <v>16</v>
      </c>
      <c r="E52" s="6" t="s">
        <v>285</v>
      </c>
      <c r="F52" s="7">
        <v>50.9</v>
      </c>
      <c r="G52" s="8">
        <v>19.239999999999998</v>
      </c>
      <c r="H52" s="8">
        <f>G52*IF(AP52=0,B4,1)</f>
        <v>24.69454</v>
      </c>
      <c r="I52" s="8">
        <f>H52*F52*F7</f>
        <v>1256.952086</v>
      </c>
      <c r="J52" s="8">
        <v>1</v>
      </c>
      <c r="K52" s="5">
        <v>0</v>
      </c>
      <c r="L52" s="8">
        <f>100*I52/I7</f>
        <v>0.20479492336849106</v>
      </c>
      <c r="M52" s="5">
        <v>1</v>
      </c>
      <c r="N52" s="8">
        <v>0</v>
      </c>
      <c r="O52" s="6" t="s">
        <v>384</v>
      </c>
      <c r="P52" s="6"/>
      <c r="Q52" s="6" t="s">
        <v>285</v>
      </c>
      <c r="R52" s="8">
        <f>G52*F52*F7</f>
        <v>979.31599999999992</v>
      </c>
      <c r="S52" s="2">
        <f>100*I52/B5:B5</f>
        <v>0.20479492336849106</v>
      </c>
      <c r="T52" s="3"/>
      <c r="U52" s="3" t="s">
        <v>16</v>
      </c>
      <c r="V52" s="3"/>
      <c r="W52" s="3"/>
      <c r="X52" s="3"/>
      <c r="Y52" s="3"/>
      <c r="Z52" s="3"/>
      <c r="AA52" s="3"/>
      <c r="AB52" s="1"/>
      <c r="AC52" s="2">
        <v>0</v>
      </c>
      <c r="AD52" s="2">
        <v>0</v>
      </c>
      <c r="AE52" s="2"/>
      <c r="AF52" s="3"/>
      <c r="AG52" s="1"/>
      <c r="AH52" s="2"/>
      <c r="AI52" s="2"/>
      <c r="AJ52" s="2">
        <v>0</v>
      </c>
      <c r="AK52" s="2">
        <v>0</v>
      </c>
      <c r="AL52" s="2">
        <v>0</v>
      </c>
      <c r="AM52" s="2">
        <v>0</v>
      </c>
      <c r="AN52" s="4">
        <v>0</v>
      </c>
      <c r="AO52" s="1">
        <v>1</v>
      </c>
      <c r="AP52" s="1">
        <v>0</v>
      </c>
      <c r="AQ52" s="4">
        <v>0</v>
      </c>
      <c r="AR52" s="1">
        <v>0</v>
      </c>
    </row>
    <row r="53" spans="1:44" s="18" customFormat="1" x14ac:dyDescent="0.25">
      <c r="A53" s="10"/>
      <c r="B53" s="10"/>
      <c r="C53" s="10" t="s">
        <v>702</v>
      </c>
      <c r="D53" s="10" t="s">
        <v>190</v>
      </c>
      <c r="E53" s="10"/>
      <c r="F53" s="11"/>
      <c r="G53" s="12">
        <v>73258.77</v>
      </c>
      <c r="H53" s="12">
        <f>(I54+I55+I56+I57+I58)/F7</f>
        <v>94027.663382500003</v>
      </c>
      <c r="I53" s="12">
        <f>H53*F7</f>
        <v>94027.663382500003</v>
      </c>
      <c r="J53" s="12"/>
      <c r="K53" s="13">
        <v>0</v>
      </c>
      <c r="L53" s="12">
        <f>100*I53/I7</f>
        <v>15.3199062489462</v>
      </c>
      <c r="M53" s="13">
        <v>1</v>
      </c>
      <c r="N53" s="12">
        <v>0</v>
      </c>
      <c r="O53" s="10" t="s">
        <v>190</v>
      </c>
      <c r="P53" s="10"/>
      <c r="Q53" s="10"/>
      <c r="R53" s="12">
        <f>G53*F7</f>
        <v>73258.77</v>
      </c>
      <c r="S53" s="14">
        <f>100*I53/B5:B5</f>
        <v>15.3199062489462</v>
      </c>
      <c r="T53" s="15"/>
      <c r="U53" s="15"/>
      <c r="V53" s="15"/>
      <c r="W53" s="15"/>
      <c r="X53" s="15"/>
      <c r="Y53" s="15"/>
      <c r="Z53" s="15"/>
      <c r="AA53" s="15"/>
      <c r="AB53" s="16"/>
      <c r="AC53" s="14">
        <v>0</v>
      </c>
      <c r="AD53" s="14">
        <v>0</v>
      </c>
      <c r="AE53" s="14"/>
      <c r="AF53" s="15"/>
      <c r="AG53" s="16"/>
      <c r="AH53" s="14"/>
      <c r="AI53" s="14"/>
      <c r="AJ53" s="14">
        <v>0</v>
      </c>
      <c r="AK53" s="14">
        <v>0</v>
      </c>
      <c r="AL53" s="14">
        <v>0</v>
      </c>
      <c r="AM53" s="14">
        <v>0</v>
      </c>
      <c r="AN53" s="17">
        <v>0</v>
      </c>
      <c r="AO53" s="16">
        <v>0</v>
      </c>
      <c r="AP53" s="16">
        <v>0</v>
      </c>
      <c r="AQ53" s="17">
        <v>0</v>
      </c>
      <c r="AR53" s="16">
        <v>0</v>
      </c>
    </row>
    <row r="54" spans="1:44" x14ac:dyDescent="0.25">
      <c r="A54" s="6" t="s">
        <v>142</v>
      </c>
      <c r="B54" s="6"/>
      <c r="C54" s="6" t="s">
        <v>95</v>
      </c>
      <c r="D54" s="9" t="s">
        <v>703</v>
      </c>
      <c r="E54" s="6" t="s">
        <v>648</v>
      </c>
      <c r="F54" s="7">
        <v>165.9</v>
      </c>
      <c r="G54" s="8">
        <v>72.45</v>
      </c>
      <c r="H54" s="8">
        <f>G54*IF(AP54=0,B4,1)</f>
        <v>92.989575000000016</v>
      </c>
      <c r="I54" s="8">
        <f>H54*F54*F7</f>
        <v>15426.970492500002</v>
      </c>
      <c r="J54" s="8">
        <v>1</v>
      </c>
      <c r="K54" s="5">
        <v>0</v>
      </c>
      <c r="L54" s="8">
        <f>100*I54/I7</f>
        <v>2.5135128657716477</v>
      </c>
      <c r="M54" s="5">
        <v>1</v>
      </c>
      <c r="N54" s="8">
        <v>0</v>
      </c>
      <c r="O54" s="6" t="s">
        <v>57</v>
      </c>
      <c r="P54" s="6"/>
      <c r="Q54" s="6" t="s">
        <v>649</v>
      </c>
      <c r="R54" s="8">
        <f>G54*F54*F7</f>
        <v>12019.455000000002</v>
      </c>
      <c r="S54" s="2">
        <f>100*I54/B5:B5</f>
        <v>2.5135128657716477</v>
      </c>
      <c r="T54" s="3"/>
      <c r="U54" s="3" t="s">
        <v>703</v>
      </c>
      <c r="V54" s="3"/>
      <c r="W54" s="3"/>
      <c r="X54" s="3"/>
      <c r="Y54" s="3"/>
      <c r="Z54" s="3"/>
      <c r="AA54" s="3"/>
      <c r="AB54" s="1"/>
      <c r="AC54" s="2">
        <v>0</v>
      </c>
      <c r="AD54" s="2">
        <v>0</v>
      </c>
      <c r="AE54" s="2"/>
      <c r="AF54" s="3"/>
      <c r="AG54" s="1"/>
      <c r="AH54" s="2"/>
      <c r="AI54" s="2"/>
      <c r="AJ54" s="2">
        <v>0</v>
      </c>
      <c r="AK54" s="2">
        <v>0</v>
      </c>
      <c r="AL54" s="2">
        <v>0</v>
      </c>
      <c r="AM54" s="2">
        <v>0</v>
      </c>
      <c r="AN54" s="4">
        <v>0</v>
      </c>
      <c r="AO54" s="1">
        <v>1</v>
      </c>
      <c r="AP54" s="1">
        <v>0</v>
      </c>
      <c r="AQ54" s="4">
        <v>0</v>
      </c>
      <c r="AR54" s="1">
        <v>0</v>
      </c>
    </row>
    <row r="55" spans="1:44" x14ac:dyDescent="0.25">
      <c r="A55" s="6" t="s">
        <v>191</v>
      </c>
      <c r="B55" s="6"/>
      <c r="C55" s="6" t="s">
        <v>289</v>
      </c>
      <c r="D55" s="9" t="s">
        <v>58</v>
      </c>
      <c r="E55" s="6" t="s">
        <v>648</v>
      </c>
      <c r="F55" s="7">
        <v>990.6</v>
      </c>
      <c r="G55" s="8">
        <v>18.809999999999999</v>
      </c>
      <c r="H55" s="8">
        <f>G55*IF(AP55=0,B4,1)</f>
        <v>24.142634999999999</v>
      </c>
      <c r="I55" s="8">
        <f>H55*F55*F7</f>
        <v>23915.694230999998</v>
      </c>
      <c r="J55" s="8">
        <v>1</v>
      </c>
      <c r="K55" s="5">
        <v>0</v>
      </c>
      <c r="L55" s="8">
        <f>100*I55/I7</f>
        <v>3.8965787335046507</v>
      </c>
      <c r="M55" s="5">
        <v>1</v>
      </c>
      <c r="N55" s="8">
        <v>0</v>
      </c>
      <c r="O55" s="6" t="s">
        <v>385</v>
      </c>
      <c r="P55" s="6"/>
      <c r="Q55" s="6" t="s">
        <v>649</v>
      </c>
      <c r="R55" s="8">
        <f>G55*F55*F7</f>
        <v>18633.185999999998</v>
      </c>
      <c r="S55" s="2">
        <f>100*I55/B5:B5</f>
        <v>3.8965787335046507</v>
      </c>
      <c r="T55" s="3"/>
      <c r="U55" s="3" t="s">
        <v>58</v>
      </c>
      <c r="V55" s="3"/>
      <c r="W55" s="3"/>
      <c r="X55" s="3"/>
      <c r="Y55" s="3"/>
      <c r="Z55" s="3"/>
      <c r="AA55" s="3"/>
      <c r="AB55" s="1"/>
      <c r="AC55" s="2">
        <v>0</v>
      </c>
      <c r="AD55" s="2">
        <v>0</v>
      </c>
      <c r="AE55" s="2"/>
      <c r="AF55" s="3"/>
      <c r="AG55" s="1"/>
      <c r="AH55" s="2"/>
      <c r="AI55" s="2"/>
      <c r="AJ55" s="2">
        <v>0</v>
      </c>
      <c r="AK55" s="2">
        <v>0</v>
      </c>
      <c r="AL55" s="2">
        <v>0</v>
      </c>
      <c r="AM55" s="2">
        <v>0</v>
      </c>
      <c r="AN55" s="4">
        <v>0</v>
      </c>
      <c r="AO55" s="1">
        <v>1</v>
      </c>
      <c r="AP55" s="1">
        <v>0</v>
      </c>
      <c r="AQ55" s="4">
        <v>0</v>
      </c>
      <c r="AR55" s="1">
        <v>0</v>
      </c>
    </row>
    <row r="56" spans="1:44" x14ac:dyDescent="0.25">
      <c r="A56" s="6" t="s">
        <v>566</v>
      </c>
      <c r="B56" s="6"/>
      <c r="C56" s="6" t="s">
        <v>470</v>
      </c>
      <c r="D56" s="9" t="s">
        <v>143</v>
      </c>
      <c r="E56" s="6" t="s">
        <v>648</v>
      </c>
      <c r="F56" s="7">
        <v>990.6</v>
      </c>
      <c r="G56" s="8">
        <v>7.28</v>
      </c>
      <c r="H56" s="8">
        <f>G56*IF(AP56=0,B4,1)</f>
        <v>9.3438800000000004</v>
      </c>
      <c r="I56" s="8">
        <f>H56*F56*F7</f>
        <v>9256.047528000001</v>
      </c>
      <c r="J56" s="8">
        <v>1</v>
      </c>
      <c r="K56" s="5">
        <v>0</v>
      </c>
      <c r="L56" s="8">
        <f>100*I56/I7</f>
        <v>1.5080857618242351</v>
      </c>
      <c r="M56" s="5">
        <v>1</v>
      </c>
      <c r="N56" s="8">
        <v>0</v>
      </c>
      <c r="O56" s="6" t="s">
        <v>655</v>
      </c>
      <c r="P56" s="6"/>
      <c r="Q56" s="6" t="s">
        <v>649</v>
      </c>
      <c r="R56" s="8">
        <f>G56*F56*F7</f>
        <v>7211.5680000000002</v>
      </c>
      <c r="S56" s="2">
        <f>100*I56/B5:B5</f>
        <v>1.5080857618242351</v>
      </c>
      <c r="T56" s="3"/>
      <c r="U56" s="3" t="s">
        <v>143</v>
      </c>
      <c r="V56" s="3"/>
      <c r="W56" s="3"/>
      <c r="X56" s="3"/>
      <c r="Y56" s="3"/>
      <c r="Z56" s="3"/>
      <c r="AA56" s="3"/>
      <c r="AB56" s="1"/>
      <c r="AC56" s="2">
        <v>0</v>
      </c>
      <c r="AD56" s="2">
        <v>0</v>
      </c>
      <c r="AE56" s="2"/>
      <c r="AF56" s="3"/>
      <c r="AG56" s="1"/>
      <c r="AH56" s="2"/>
      <c r="AI56" s="2"/>
      <c r="AJ56" s="2">
        <v>0</v>
      </c>
      <c r="AK56" s="2">
        <v>0</v>
      </c>
      <c r="AL56" s="2">
        <v>0</v>
      </c>
      <c r="AM56" s="2">
        <v>0</v>
      </c>
      <c r="AN56" s="4">
        <v>0</v>
      </c>
      <c r="AO56" s="1">
        <v>1</v>
      </c>
      <c r="AP56" s="1">
        <v>0</v>
      </c>
      <c r="AQ56" s="4">
        <v>0</v>
      </c>
      <c r="AR56" s="1">
        <v>0</v>
      </c>
    </row>
    <row r="57" spans="1:44" x14ac:dyDescent="0.25">
      <c r="A57" s="6" t="s">
        <v>428</v>
      </c>
      <c r="B57" s="6"/>
      <c r="C57" s="6" t="s">
        <v>656</v>
      </c>
      <c r="D57" s="9" t="s">
        <v>657</v>
      </c>
      <c r="E57" s="6" t="s">
        <v>648</v>
      </c>
      <c r="F57" s="7">
        <v>82.6</v>
      </c>
      <c r="G57" s="8">
        <v>91.51</v>
      </c>
      <c r="H57" s="8">
        <f>G57*IF(AP57=0,B4,1)</f>
        <v>117.45308500000002</v>
      </c>
      <c r="I57" s="8">
        <f>H57*F57*F7</f>
        <v>9701.6248210000012</v>
      </c>
      <c r="J57" s="8">
        <v>1</v>
      </c>
      <c r="K57" s="5">
        <v>0</v>
      </c>
      <c r="L57" s="8">
        <f>100*I57/I7</f>
        <v>1.5806835709142109</v>
      </c>
      <c r="M57" s="5">
        <v>1</v>
      </c>
      <c r="N57" s="8">
        <v>0</v>
      </c>
      <c r="O57" s="6" t="s">
        <v>523</v>
      </c>
      <c r="P57" s="6"/>
      <c r="Q57" s="6" t="s">
        <v>649</v>
      </c>
      <c r="R57" s="8">
        <f>G57*F57*F7</f>
        <v>7558.7259999999997</v>
      </c>
      <c r="S57" s="2">
        <f>100*I57/B5:B5</f>
        <v>1.5806835709142109</v>
      </c>
      <c r="T57" s="3"/>
      <c r="U57" s="3" t="s">
        <v>657</v>
      </c>
      <c r="V57" s="3"/>
      <c r="W57" s="3"/>
      <c r="X57" s="3"/>
      <c r="Y57" s="3"/>
      <c r="Z57" s="3"/>
      <c r="AA57" s="3"/>
      <c r="AB57" s="1"/>
      <c r="AC57" s="2">
        <v>0</v>
      </c>
      <c r="AD57" s="2">
        <v>0</v>
      </c>
      <c r="AE57" s="2"/>
      <c r="AF57" s="3"/>
      <c r="AG57" s="1"/>
      <c r="AH57" s="2"/>
      <c r="AI57" s="2"/>
      <c r="AJ57" s="2">
        <v>0</v>
      </c>
      <c r="AK57" s="2">
        <v>0</v>
      </c>
      <c r="AL57" s="2">
        <v>0</v>
      </c>
      <c r="AM57" s="2">
        <v>0</v>
      </c>
      <c r="AN57" s="4">
        <v>0</v>
      </c>
      <c r="AO57" s="1">
        <v>1</v>
      </c>
      <c r="AP57" s="1">
        <v>0</v>
      </c>
      <c r="AQ57" s="4">
        <v>0</v>
      </c>
      <c r="AR57" s="1">
        <v>0</v>
      </c>
    </row>
    <row r="58" spans="1:44" x14ac:dyDescent="0.25">
      <c r="A58" s="6" t="s">
        <v>17</v>
      </c>
      <c r="B58" s="6"/>
      <c r="C58" s="6" t="s">
        <v>96</v>
      </c>
      <c r="D58" s="9" t="s">
        <v>144</v>
      </c>
      <c r="E58" s="6" t="s">
        <v>648</v>
      </c>
      <c r="F58" s="7">
        <v>990.6</v>
      </c>
      <c r="G58" s="8">
        <v>28.1</v>
      </c>
      <c r="H58" s="8">
        <f>G58*IF(AP58=0,B4,1)</f>
        <v>36.066350000000007</v>
      </c>
      <c r="I58" s="8">
        <f>H58*F58*F7</f>
        <v>35727.326310000011</v>
      </c>
      <c r="J58" s="8">
        <v>1</v>
      </c>
      <c r="K58" s="5">
        <v>0</v>
      </c>
      <c r="L58" s="8">
        <f>100*I58/I7</f>
        <v>5.8210453169314578</v>
      </c>
      <c r="M58" s="5">
        <v>1</v>
      </c>
      <c r="N58" s="8">
        <v>0</v>
      </c>
      <c r="O58" s="6" t="s">
        <v>567</v>
      </c>
      <c r="P58" s="6"/>
      <c r="Q58" s="6" t="s">
        <v>649</v>
      </c>
      <c r="R58" s="8">
        <f>G58*F58*F7</f>
        <v>27835.86</v>
      </c>
      <c r="S58" s="2">
        <f>100*I58/B5:B5</f>
        <v>5.8210453169314578</v>
      </c>
      <c r="T58" s="3"/>
      <c r="U58" s="3" t="s">
        <v>144</v>
      </c>
      <c r="V58" s="3"/>
      <c r="W58" s="3"/>
      <c r="X58" s="3"/>
      <c r="Y58" s="3"/>
      <c r="Z58" s="3"/>
      <c r="AA58" s="3"/>
      <c r="AB58" s="1"/>
      <c r="AC58" s="2">
        <v>0</v>
      </c>
      <c r="AD58" s="2">
        <v>0</v>
      </c>
      <c r="AE58" s="2"/>
      <c r="AF58" s="3"/>
      <c r="AG58" s="1"/>
      <c r="AH58" s="2"/>
      <c r="AI58" s="2"/>
      <c r="AJ58" s="2">
        <v>0</v>
      </c>
      <c r="AK58" s="2">
        <v>0</v>
      </c>
      <c r="AL58" s="2">
        <v>0</v>
      </c>
      <c r="AM58" s="2">
        <v>0</v>
      </c>
      <c r="AN58" s="4">
        <v>0</v>
      </c>
      <c r="AO58" s="1">
        <v>1</v>
      </c>
      <c r="AP58" s="1">
        <v>0</v>
      </c>
      <c r="AQ58" s="4">
        <v>0</v>
      </c>
      <c r="AR58" s="1">
        <v>0</v>
      </c>
    </row>
    <row r="59" spans="1:44" s="18" customFormat="1" x14ac:dyDescent="0.25">
      <c r="A59" s="10"/>
      <c r="B59" s="10"/>
      <c r="C59" s="10" t="s">
        <v>145</v>
      </c>
      <c r="D59" s="10" t="s">
        <v>192</v>
      </c>
      <c r="E59" s="10"/>
      <c r="F59" s="11"/>
      <c r="G59" s="12">
        <v>29132.38</v>
      </c>
      <c r="H59" s="12">
        <f>(I60+I61+I62+I63+I64+I65+I66+I67)/F7</f>
        <v>37391.415249050006</v>
      </c>
      <c r="I59" s="12">
        <f>H59*F7</f>
        <v>37391.415249050006</v>
      </c>
      <c r="J59" s="12"/>
      <c r="K59" s="13">
        <v>0</v>
      </c>
      <c r="L59" s="12">
        <f>100*I59/I7</f>
        <v>6.0921749570720101</v>
      </c>
      <c r="M59" s="13">
        <v>1</v>
      </c>
      <c r="N59" s="12">
        <v>0</v>
      </c>
      <c r="O59" s="10" t="s">
        <v>192</v>
      </c>
      <c r="P59" s="10"/>
      <c r="Q59" s="10"/>
      <c r="R59" s="12">
        <f>G59*F7</f>
        <v>29132.38</v>
      </c>
      <c r="S59" s="14">
        <f>100*I59/B5:B5</f>
        <v>6.0921749570720101</v>
      </c>
      <c r="T59" s="15"/>
      <c r="U59" s="15"/>
      <c r="V59" s="15"/>
      <c r="W59" s="15"/>
      <c r="X59" s="15"/>
      <c r="Y59" s="15"/>
      <c r="Z59" s="15"/>
      <c r="AA59" s="15"/>
      <c r="AB59" s="16"/>
      <c r="AC59" s="14">
        <v>0</v>
      </c>
      <c r="AD59" s="14">
        <v>0</v>
      </c>
      <c r="AE59" s="14"/>
      <c r="AF59" s="15"/>
      <c r="AG59" s="16"/>
      <c r="AH59" s="14"/>
      <c r="AI59" s="14"/>
      <c r="AJ59" s="14">
        <v>0</v>
      </c>
      <c r="AK59" s="14">
        <v>0</v>
      </c>
      <c r="AL59" s="14">
        <v>0</v>
      </c>
      <c r="AM59" s="14">
        <v>0</v>
      </c>
      <c r="AN59" s="17">
        <v>0</v>
      </c>
      <c r="AO59" s="16">
        <v>0</v>
      </c>
      <c r="AP59" s="16">
        <v>0</v>
      </c>
      <c r="AQ59" s="17">
        <v>0</v>
      </c>
      <c r="AR59" s="16">
        <v>0</v>
      </c>
    </row>
    <row r="60" spans="1:44" x14ac:dyDescent="0.25">
      <c r="A60" s="6" t="s">
        <v>471</v>
      </c>
      <c r="B60" s="6"/>
      <c r="C60" s="6" t="s">
        <v>59</v>
      </c>
      <c r="D60" s="9" t="s">
        <v>658</v>
      </c>
      <c r="E60" s="6" t="s">
        <v>607</v>
      </c>
      <c r="F60" s="7">
        <v>15</v>
      </c>
      <c r="G60" s="8">
        <v>145.97999999999999</v>
      </c>
      <c r="H60" s="8">
        <f>G60*IF(AP60=0,B4,1)</f>
        <v>187.36533</v>
      </c>
      <c r="I60" s="8">
        <f>H60*F60*F7</f>
        <v>2810.4799499999999</v>
      </c>
      <c r="J60" s="8">
        <v>1</v>
      </c>
      <c r="K60" s="5">
        <v>0</v>
      </c>
      <c r="L60" s="8">
        <f>100*I60/I7</f>
        <v>0.4579108721801593</v>
      </c>
      <c r="M60" s="5">
        <v>1</v>
      </c>
      <c r="N60" s="8">
        <v>0</v>
      </c>
      <c r="O60" s="6" t="s">
        <v>334</v>
      </c>
      <c r="P60" s="6"/>
      <c r="Q60" s="6" t="s">
        <v>422</v>
      </c>
      <c r="R60" s="8">
        <f>G60*F60*F7</f>
        <v>2189.6999999999998</v>
      </c>
      <c r="S60" s="2">
        <f>100*I60/B5:B5</f>
        <v>0.4579108721801593</v>
      </c>
      <c r="T60" s="3"/>
      <c r="U60" s="3" t="s">
        <v>658</v>
      </c>
      <c r="V60" s="3"/>
      <c r="W60" s="3"/>
      <c r="X60" s="3"/>
      <c r="Y60" s="3"/>
      <c r="Z60" s="3"/>
      <c r="AA60" s="3"/>
      <c r="AB60" s="1"/>
      <c r="AC60" s="2">
        <v>0</v>
      </c>
      <c r="AD60" s="2">
        <v>0</v>
      </c>
      <c r="AE60" s="2"/>
      <c r="AF60" s="3"/>
      <c r="AG60" s="1"/>
      <c r="AH60" s="2"/>
      <c r="AI60" s="2"/>
      <c r="AJ60" s="2">
        <v>0</v>
      </c>
      <c r="AK60" s="2">
        <v>0</v>
      </c>
      <c r="AL60" s="2">
        <v>0</v>
      </c>
      <c r="AM60" s="2">
        <v>0</v>
      </c>
      <c r="AN60" s="4">
        <v>0</v>
      </c>
      <c r="AO60" s="1">
        <v>1</v>
      </c>
      <c r="AP60" s="1">
        <v>0</v>
      </c>
      <c r="AQ60" s="4">
        <v>0</v>
      </c>
      <c r="AR60" s="1">
        <v>0</v>
      </c>
    </row>
    <row r="61" spans="1:44" x14ac:dyDescent="0.25">
      <c r="A61" s="6" t="s">
        <v>615</v>
      </c>
      <c r="B61" s="6"/>
      <c r="C61" s="6" t="s">
        <v>236</v>
      </c>
      <c r="D61" s="9" t="s">
        <v>568</v>
      </c>
      <c r="E61" s="6" t="s">
        <v>607</v>
      </c>
      <c r="F61" s="7">
        <v>7</v>
      </c>
      <c r="G61" s="8">
        <v>632.45000000000005</v>
      </c>
      <c r="H61" s="8">
        <f>G61*IF(AP61=0,B4,1)</f>
        <v>811.74957500000016</v>
      </c>
      <c r="I61" s="8">
        <f>H61*F61*F7</f>
        <v>5682.2470250000015</v>
      </c>
      <c r="J61" s="8">
        <v>1</v>
      </c>
      <c r="K61" s="5">
        <v>0</v>
      </c>
      <c r="L61" s="8">
        <f>100*I61/I7</f>
        <v>0.92580724198401276</v>
      </c>
      <c r="M61" s="5">
        <v>1</v>
      </c>
      <c r="N61" s="8">
        <v>0</v>
      </c>
      <c r="O61" s="6" t="s">
        <v>97</v>
      </c>
      <c r="P61" s="6"/>
      <c r="Q61" s="6" t="s">
        <v>422</v>
      </c>
      <c r="R61" s="8">
        <f>G61*F61*F7</f>
        <v>4427.1500000000005</v>
      </c>
      <c r="S61" s="2">
        <f>100*I61/B5:B5</f>
        <v>0.92580724198401276</v>
      </c>
      <c r="T61" s="3"/>
      <c r="U61" s="3" t="s">
        <v>568</v>
      </c>
      <c r="V61" s="3"/>
      <c r="W61" s="3"/>
      <c r="X61" s="3"/>
      <c r="Y61" s="3"/>
      <c r="Z61" s="3"/>
      <c r="AA61" s="3"/>
      <c r="AB61" s="1"/>
      <c r="AC61" s="2">
        <v>0</v>
      </c>
      <c r="AD61" s="2">
        <v>0</v>
      </c>
      <c r="AE61" s="2"/>
      <c r="AF61" s="3"/>
      <c r="AG61" s="1"/>
      <c r="AH61" s="2"/>
      <c r="AI61" s="2"/>
      <c r="AJ61" s="2">
        <v>0</v>
      </c>
      <c r="AK61" s="2">
        <v>0</v>
      </c>
      <c r="AL61" s="2">
        <v>0</v>
      </c>
      <c r="AM61" s="2">
        <v>0</v>
      </c>
      <c r="AN61" s="4">
        <v>0</v>
      </c>
      <c r="AO61" s="1">
        <v>1</v>
      </c>
      <c r="AP61" s="1">
        <v>0</v>
      </c>
      <c r="AQ61" s="4">
        <v>0</v>
      </c>
      <c r="AR61" s="1">
        <v>0</v>
      </c>
    </row>
    <row r="62" spans="1:44" x14ac:dyDescent="0.25">
      <c r="A62" s="6" t="s">
        <v>659</v>
      </c>
      <c r="B62" s="6"/>
      <c r="C62" s="6" t="s">
        <v>429</v>
      </c>
      <c r="D62" s="9" t="s">
        <v>430</v>
      </c>
      <c r="E62" s="6" t="s">
        <v>648</v>
      </c>
      <c r="F62" s="7">
        <v>18</v>
      </c>
      <c r="G62" s="8">
        <v>473.94</v>
      </c>
      <c r="H62" s="8">
        <f>G62*IF(AP62=0,B4,1)</f>
        <v>608.30199000000005</v>
      </c>
      <c r="I62" s="8">
        <f>H62*F62*F7</f>
        <v>10949.435820000001</v>
      </c>
      <c r="J62" s="8">
        <v>1</v>
      </c>
      <c r="K62" s="5">
        <v>0</v>
      </c>
      <c r="L62" s="8">
        <f>100*I62/I7</f>
        <v>1.7839891390140956</v>
      </c>
      <c r="M62" s="5">
        <v>1</v>
      </c>
      <c r="N62" s="8">
        <v>0</v>
      </c>
      <c r="O62" s="6" t="s">
        <v>290</v>
      </c>
      <c r="P62" s="6"/>
      <c r="Q62" s="6" t="s">
        <v>649</v>
      </c>
      <c r="R62" s="8">
        <f>G62*F62*F7</f>
        <v>8530.92</v>
      </c>
      <c r="S62" s="2">
        <f>100*I62/B5:B5</f>
        <v>1.7839891390140956</v>
      </c>
      <c r="T62" s="3"/>
      <c r="U62" s="3" t="s">
        <v>430</v>
      </c>
      <c r="V62" s="3"/>
      <c r="W62" s="3"/>
      <c r="X62" s="3"/>
      <c r="Y62" s="3"/>
      <c r="Z62" s="3"/>
      <c r="AA62" s="3"/>
      <c r="AB62" s="1"/>
      <c r="AC62" s="2">
        <v>0</v>
      </c>
      <c r="AD62" s="2">
        <v>0</v>
      </c>
      <c r="AE62" s="2"/>
      <c r="AF62" s="3"/>
      <c r="AG62" s="1"/>
      <c r="AH62" s="2"/>
      <c r="AI62" s="2"/>
      <c r="AJ62" s="2">
        <v>0</v>
      </c>
      <c r="AK62" s="2">
        <v>0</v>
      </c>
      <c r="AL62" s="2">
        <v>0</v>
      </c>
      <c r="AM62" s="2">
        <v>0</v>
      </c>
      <c r="AN62" s="4">
        <v>0</v>
      </c>
      <c r="AO62" s="1">
        <v>1</v>
      </c>
      <c r="AP62" s="1">
        <v>0</v>
      </c>
      <c r="AQ62" s="4">
        <v>0</v>
      </c>
      <c r="AR62" s="1">
        <v>0</v>
      </c>
    </row>
    <row r="63" spans="1:44" x14ac:dyDescent="0.25">
      <c r="A63" s="6" t="s">
        <v>524</v>
      </c>
      <c r="B63" s="6"/>
      <c r="C63" s="6" t="s">
        <v>616</v>
      </c>
      <c r="D63" s="9" t="s">
        <v>146</v>
      </c>
      <c r="E63" s="6" t="s">
        <v>648</v>
      </c>
      <c r="F63" s="7">
        <v>2</v>
      </c>
      <c r="G63" s="8">
        <v>783.31</v>
      </c>
      <c r="H63" s="8">
        <f>G63*IF(AP63=0,B4,1)</f>
        <v>1005.378385</v>
      </c>
      <c r="I63" s="8">
        <f>H63*F63*F7</f>
        <v>2010.75677</v>
      </c>
      <c r="J63" s="8">
        <v>1</v>
      </c>
      <c r="K63" s="5">
        <v>0</v>
      </c>
      <c r="L63" s="8">
        <f>100*I63/I7</f>
        <v>0.32761215261217574</v>
      </c>
      <c r="M63" s="5">
        <v>1</v>
      </c>
      <c r="N63" s="8">
        <v>0</v>
      </c>
      <c r="O63" s="6" t="s">
        <v>146</v>
      </c>
      <c r="P63" s="6"/>
      <c r="Q63" s="6" t="s">
        <v>649</v>
      </c>
      <c r="R63" s="8">
        <f>G63*F63*F7</f>
        <v>1566.62</v>
      </c>
      <c r="S63" s="2">
        <f>100*I63/B5:B5</f>
        <v>0.32761215261217574</v>
      </c>
      <c r="T63" s="3"/>
      <c r="U63" s="3" t="s">
        <v>146</v>
      </c>
      <c r="V63" s="3"/>
      <c r="W63" s="3"/>
      <c r="X63" s="3"/>
      <c r="Y63" s="3"/>
      <c r="Z63" s="3"/>
      <c r="AA63" s="3"/>
      <c r="AB63" s="1"/>
      <c r="AC63" s="2">
        <v>0</v>
      </c>
      <c r="AD63" s="2">
        <v>0</v>
      </c>
      <c r="AE63" s="2"/>
      <c r="AF63" s="3"/>
      <c r="AG63" s="1"/>
      <c r="AH63" s="2"/>
      <c r="AI63" s="2"/>
      <c r="AJ63" s="2">
        <v>0</v>
      </c>
      <c r="AK63" s="2">
        <v>0</v>
      </c>
      <c r="AL63" s="2">
        <v>0</v>
      </c>
      <c r="AM63" s="2">
        <v>0</v>
      </c>
      <c r="AN63" s="4">
        <v>0</v>
      </c>
      <c r="AO63" s="1">
        <v>1</v>
      </c>
      <c r="AP63" s="1">
        <v>0</v>
      </c>
      <c r="AQ63" s="4">
        <v>0</v>
      </c>
      <c r="AR63" s="1">
        <v>0</v>
      </c>
    </row>
    <row r="64" spans="1:44" x14ac:dyDescent="0.25">
      <c r="A64" s="6" t="s">
        <v>98</v>
      </c>
      <c r="B64" s="6"/>
      <c r="C64" s="6" t="s">
        <v>60</v>
      </c>
      <c r="D64" s="9" t="s">
        <v>237</v>
      </c>
      <c r="E64" s="6" t="s">
        <v>607</v>
      </c>
      <c r="F64" s="7">
        <v>3</v>
      </c>
      <c r="G64" s="8">
        <v>671.8</v>
      </c>
      <c r="H64" s="8">
        <f>G64*IF(AP64=0,B4,1)</f>
        <v>862.25530000000003</v>
      </c>
      <c r="I64" s="8">
        <f>H64*F64*F7</f>
        <v>2586.7659000000003</v>
      </c>
      <c r="J64" s="8">
        <v>1</v>
      </c>
      <c r="K64" s="5">
        <v>0</v>
      </c>
      <c r="L64" s="8">
        <f>100*I64/I7</f>
        <v>0.42146119184906294</v>
      </c>
      <c r="M64" s="5">
        <v>1</v>
      </c>
      <c r="N64" s="8">
        <v>0</v>
      </c>
      <c r="O64" s="6" t="s">
        <v>386</v>
      </c>
      <c r="P64" s="6"/>
      <c r="Q64" s="6" t="s">
        <v>422</v>
      </c>
      <c r="R64" s="8">
        <f>G64*F64*F7</f>
        <v>2015.3999999999999</v>
      </c>
      <c r="S64" s="2">
        <f>100*I64/B5:B5</f>
        <v>0.42146119184906294</v>
      </c>
      <c r="T64" s="3"/>
      <c r="U64" s="3" t="s">
        <v>237</v>
      </c>
      <c r="V64" s="3"/>
      <c r="W64" s="3"/>
      <c r="X64" s="3"/>
      <c r="Y64" s="3"/>
      <c r="Z64" s="3"/>
      <c r="AA64" s="3"/>
      <c r="AB64" s="1"/>
      <c r="AC64" s="2">
        <v>0</v>
      </c>
      <c r="AD64" s="2">
        <v>0</v>
      </c>
      <c r="AE64" s="2"/>
      <c r="AF64" s="3"/>
      <c r="AG64" s="1"/>
      <c r="AH64" s="2"/>
      <c r="AI64" s="2"/>
      <c r="AJ64" s="2">
        <v>0</v>
      </c>
      <c r="AK64" s="2">
        <v>0</v>
      </c>
      <c r="AL64" s="2">
        <v>0</v>
      </c>
      <c r="AM64" s="2">
        <v>0</v>
      </c>
      <c r="AN64" s="4">
        <v>0</v>
      </c>
      <c r="AO64" s="1">
        <v>1</v>
      </c>
      <c r="AP64" s="1">
        <v>0</v>
      </c>
      <c r="AQ64" s="4">
        <v>0</v>
      </c>
      <c r="AR64" s="1">
        <v>0</v>
      </c>
    </row>
    <row r="65" spans="1:44" x14ac:dyDescent="0.25">
      <c r="A65" s="6" t="s">
        <v>387</v>
      </c>
      <c r="B65" s="6"/>
      <c r="C65" s="6" t="s">
        <v>238</v>
      </c>
      <c r="D65" s="9" t="s">
        <v>431</v>
      </c>
      <c r="E65" s="6" t="s">
        <v>648</v>
      </c>
      <c r="F65" s="7">
        <v>3.36</v>
      </c>
      <c r="G65" s="8">
        <v>474.78</v>
      </c>
      <c r="H65" s="8">
        <f>G65*IF(AP65=0,B4,1)</f>
        <v>609.38013000000001</v>
      </c>
      <c r="I65" s="8">
        <f>H65*F65*F7</f>
        <v>2047.5172367999999</v>
      </c>
      <c r="J65" s="8">
        <v>1</v>
      </c>
      <c r="K65" s="5">
        <v>0</v>
      </c>
      <c r="L65" s="8">
        <f>100*I65/I7</f>
        <v>0.3336015272789965</v>
      </c>
      <c r="M65" s="5">
        <v>1</v>
      </c>
      <c r="N65" s="8">
        <v>0</v>
      </c>
      <c r="O65" s="6" t="s">
        <v>569</v>
      </c>
      <c r="P65" s="6"/>
      <c r="Q65" s="6" t="s">
        <v>649</v>
      </c>
      <c r="R65" s="8">
        <f>G65*F65*F7</f>
        <v>1595.2607999999998</v>
      </c>
      <c r="S65" s="2">
        <f>100*I65/B5:B5</f>
        <v>0.3336015272789965</v>
      </c>
      <c r="T65" s="3"/>
      <c r="U65" s="3" t="s">
        <v>431</v>
      </c>
      <c r="V65" s="3"/>
      <c r="W65" s="3"/>
      <c r="X65" s="3"/>
      <c r="Y65" s="3"/>
      <c r="Z65" s="3"/>
      <c r="AA65" s="3"/>
      <c r="AB65" s="1"/>
      <c r="AC65" s="2">
        <v>0</v>
      </c>
      <c r="AD65" s="2">
        <v>0</v>
      </c>
      <c r="AE65" s="2"/>
      <c r="AF65" s="3"/>
      <c r="AG65" s="1"/>
      <c r="AH65" s="2"/>
      <c r="AI65" s="2"/>
      <c r="AJ65" s="2">
        <v>0</v>
      </c>
      <c r="AK65" s="2">
        <v>0</v>
      </c>
      <c r="AL65" s="2">
        <v>0</v>
      </c>
      <c r="AM65" s="2">
        <v>0</v>
      </c>
      <c r="AN65" s="4">
        <v>0</v>
      </c>
      <c r="AO65" s="1">
        <v>1</v>
      </c>
      <c r="AP65" s="1">
        <v>0</v>
      </c>
      <c r="AQ65" s="4">
        <v>0</v>
      </c>
      <c r="AR65" s="1">
        <v>0</v>
      </c>
    </row>
    <row r="66" spans="1:44" x14ac:dyDescent="0.25">
      <c r="A66" s="6" t="s">
        <v>147</v>
      </c>
      <c r="B66" s="6"/>
      <c r="C66" s="6" t="s">
        <v>432</v>
      </c>
      <c r="D66" s="9" t="s">
        <v>617</v>
      </c>
      <c r="E66" s="6" t="s">
        <v>607</v>
      </c>
      <c r="F66" s="7">
        <v>1</v>
      </c>
      <c r="G66" s="8">
        <v>3360.61</v>
      </c>
      <c r="H66" s="8">
        <f>G66*IF(AP66=0,B4,1)</f>
        <v>4313.3429350000006</v>
      </c>
      <c r="I66" s="8">
        <f>H66*F66*F7</f>
        <v>4313.3429350000006</v>
      </c>
      <c r="J66" s="8">
        <v>1</v>
      </c>
      <c r="K66" s="5">
        <v>0</v>
      </c>
      <c r="L66" s="8">
        <f>100*I66/I7</f>
        <v>0.70277200354266123</v>
      </c>
      <c r="M66" s="5">
        <v>1</v>
      </c>
      <c r="N66" s="8">
        <v>0</v>
      </c>
      <c r="O66" s="6" t="s">
        <v>193</v>
      </c>
      <c r="P66" s="6"/>
      <c r="Q66" s="6" t="s">
        <v>422</v>
      </c>
      <c r="R66" s="8">
        <f>G66*F66*F7</f>
        <v>3360.61</v>
      </c>
      <c r="S66" s="2">
        <f>100*I66/B5:B5</f>
        <v>0.70277200354266123</v>
      </c>
      <c r="T66" s="3"/>
      <c r="U66" s="3" t="s">
        <v>617</v>
      </c>
      <c r="V66" s="3"/>
      <c r="W66" s="3"/>
      <c r="X66" s="3"/>
      <c r="Y66" s="3"/>
      <c r="Z66" s="3"/>
      <c r="AA66" s="3"/>
      <c r="AB66" s="1"/>
      <c r="AC66" s="2">
        <v>0</v>
      </c>
      <c r="AD66" s="2">
        <v>0</v>
      </c>
      <c r="AE66" s="2"/>
      <c r="AF66" s="3"/>
      <c r="AG66" s="1"/>
      <c r="AH66" s="2"/>
      <c r="AI66" s="2"/>
      <c r="AJ66" s="2">
        <v>0</v>
      </c>
      <c r="AK66" s="2">
        <v>0</v>
      </c>
      <c r="AL66" s="2">
        <v>0</v>
      </c>
      <c r="AM66" s="2">
        <v>0</v>
      </c>
      <c r="AN66" s="4">
        <v>0</v>
      </c>
      <c r="AO66" s="1">
        <v>1</v>
      </c>
      <c r="AP66" s="1">
        <v>0</v>
      </c>
      <c r="AQ66" s="4">
        <v>0</v>
      </c>
      <c r="AR66" s="1">
        <v>0</v>
      </c>
    </row>
    <row r="67" spans="1:44" x14ac:dyDescent="0.25">
      <c r="A67" s="6" t="s">
        <v>61</v>
      </c>
      <c r="B67" s="6"/>
      <c r="C67" s="6" t="s">
        <v>618</v>
      </c>
      <c r="D67" s="9" t="s">
        <v>291</v>
      </c>
      <c r="E67" s="6" t="s">
        <v>648</v>
      </c>
      <c r="F67" s="7">
        <v>7.65</v>
      </c>
      <c r="G67" s="8">
        <v>711.99</v>
      </c>
      <c r="H67" s="8">
        <f>G67*IF(AP67=0,B4,1)</f>
        <v>913.83916500000009</v>
      </c>
      <c r="I67" s="8">
        <f>H67*F67*F7</f>
        <v>6990.8696122500014</v>
      </c>
      <c r="J67" s="8">
        <v>1</v>
      </c>
      <c r="K67" s="5">
        <v>0</v>
      </c>
      <c r="L67" s="8">
        <f>100*I67/I7</f>
        <v>1.1390208286108463</v>
      </c>
      <c r="M67" s="5">
        <v>1</v>
      </c>
      <c r="N67" s="8">
        <v>0</v>
      </c>
      <c r="O67" s="6" t="s">
        <v>62</v>
      </c>
      <c r="P67" s="6"/>
      <c r="Q67" s="6" t="s">
        <v>649</v>
      </c>
      <c r="R67" s="8">
        <f>G67*F67*F7</f>
        <v>5446.7235000000001</v>
      </c>
      <c r="S67" s="2">
        <f>100*I67/B5:B5</f>
        <v>1.1390208286108463</v>
      </c>
      <c r="T67" s="3"/>
      <c r="U67" s="3" t="s">
        <v>291</v>
      </c>
      <c r="V67" s="3"/>
      <c r="W67" s="3"/>
      <c r="X67" s="3"/>
      <c r="Y67" s="3"/>
      <c r="Z67" s="3"/>
      <c r="AA67" s="3"/>
      <c r="AB67" s="1"/>
      <c r="AC67" s="2">
        <v>0</v>
      </c>
      <c r="AD67" s="2">
        <v>0</v>
      </c>
      <c r="AE67" s="2"/>
      <c r="AF67" s="3"/>
      <c r="AG67" s="1"/>
      <c r="AH67" s="2"/>
      <c r="AI67" s="2"/>
      <c r="AJ67" s="2">
        <v>0</v>
      </c>
      <c r="AK67" s="2">
        <v>0</v>
      </c>
      <c r="AL67" s="2">
        <v>0</v>
      </c>
      <c r="AM67" s="2">
        <v>0</v>
      </c>
      <c r="AN67" s="4">
        <v>0</v>
      </c>
      <c r="AO67" s="1">
        <v>1</v>
      </c>
      <c r="AP67" s="1">
        <v>0</v>
      </c>
      <c r="AQ67" s="4">
        <v>0</v>
      </c>
      <c r="AR67" s="1">
        <v>0</v>
      </c>
    </row>
    <row r="68" spans="1:44" s="18" customFormat="1" x14ac:dyDescent="0.25">
      <c r="A68" s="10"/>
      <c r="B68" s="10"/>
      <c r="C68" s="10" t="s">
        <v>335</v>
      </c>
      <c r="D68" s="10" t="s">
        <v>292</v>
      </c>
      <c r="E68" s="10"/>
      <c r="F68" s="11"/>
      <c r="G68" s="12">
        <v>37280.35</v>
      </c>
      <c r="H68" s="12">
        <f>(I69+I70+I71+I72+I73+I74+I75)/F7</f>
        <v>47849.342830100009</v>
      </c>
      <c r="I68" s="12">
        <f>H68*F7</f>
        <v>47849.342830100009</v>
      </c>
      <c r="J68" s="12"/>
      <c r="K68" s="13">
        <v>0</v>
      </c>
      <c r="L68" s="12">
        <f>100*I68/I7</f>
        <v>7.7960827682042524</v>
      </c>
      <c r="M68" s="13">
        <v>1</v>
      </c>
      <c r="N68" s="12">
        <v>0</v>
      </c>
      <c r="O68" s="10" t="s">
        <v>292</v>
      </c>
      <c r="P68" s="10"/>
      <c r="Q68" s="10"/>
      <c r="R68" s="12">
        <f>G68*F7</f>
        <v>37280.35</v>
      </c>
      <c r="S68" s="14">
        <f>100*I68/B5:B5</f>
        <v>7.7960827682042524</v>
      </c>
      <c r="T68" s="15"/>
      <c r="U68" s="15"/>
      <c r="V68" s="15"/>
      <c r="W68" s="15"/>
      <c r="X68" s="15"/>
      <c r="Y68" s="15"/>
      <c r="Z68" s="15"/>
      <c r="AA68" s="15"/>
      <c r="AB68" s="16"/>
      <c r="AC68" s="14">
        <v>0</v>
      </c>
      <c r="AD68" s="14">
        <v>0</v>
      </c>
      <c r="AE68" s="14"/>
      <c r="AF68" s="15"/>
      <c r="AG68" s="16"/>
      <c r="AH68" s="14"/>
      <c r="AI68" s="14"/>
      <c r="AJ68" s="14">
        <v>0</v>
      </c>
      <c r="AK68" s="14">
        <v>0</v>
      </c>
      <c r="AL68" s="14">
        <v>0</v>
      </c>
      <c r="AM68" s="14">
        <v>0</v>
      </c>
      <c r="AN68" s="17">
        <v>0</v>
      </c>
      <c r="AO68" s="16">
        <v>0</v>
      </c>
      <c r="AP68" s="16">
        <v>0</v>
      </c>
      <c r="AQ68" s="17">
        <v>0</v>
      </c>
      <c r="AR68" s="16">
        <v>0</v>
      </c>
    </row>
    <row r="69" spans="1:44" x14ac:dyDescent="0.25">
      <c r="A69" s="6" t="s">
        <v>388</v>
      </c>
      <c r="B69" s="6"/>
      <c r="C69" s="6" t="s">
        <v>704</v>
      </c>
      <c r="D69" s="9" t="s">
        <v>293</v>
      </c>
      <c r="E69" s="6" t="s">
        <v>648</v>
      </c>
      <c r="F69" s="7">
        <v>314.26</v>
      </c>
      <c r="G69" s="8">
        <v>15.17</v>
      </c>
      <c r="H69" s="8">
        <f>G69*IF(AP69=0,B4,1)</f>
        <v>19.470695000000003</v>
      </c>
      <c r="I69" s="8">
        <f>H69*F69*F7</f>
        <v>6118.8606107000005</v>
      </c>
      <c r="J69" s="8">
        <v>1</v>
      </c>
      <c r="K69" s="5">
        <v>0</v>
      </c>
      <c r="L69" s="8">
        <f>100*I69/I7</f>
        <v>0.99694459624038934</v>
      </c>
      <c r="M69" s="5">
        <v>1</v>
      </c>
      <c r="N69" s="8">
        <v>0</v>
      </c>
      <c r="O69" s="6" t="s">
        <v>294</v>
      </c>
      <c r="P69" s="6"/>
      <c r="Q69" s="6" t="s">
        <v>649</v>
      </c>
      <c r="R69" s="8">
        <f>G69*F69*F7</f>
        <v>4767.3242</v>
      </c>
      <c r="S69" s="2">
        <f>100*I69/B5:B5</f>
        <v>0.99694459624038934</v>
      </c>
      <c r="T69" s="3"/>
      <c r="U69" s="3" t="s">
        <v>293</v>
      </c>
      <c r="V69" s="3"/>
      <c r="W69" s="3"/>
      <c r="X69" s="3"/>
      <c r="Y69" s="3"/>
      <c r="Z69" s="3"/>
      <c r="AA69" s="3"/>
      <c r="AB69" s="1"/>
      <c r="AC69" s="2">
        <v>0</v>
      </c>
      <c r="AD69" s="2">
        <v>0</v>
      </c>
      <c r="AE69" s="2"/>
      <c r="AF69" s="3"/>
      <c r="AG69" s="1"/>
      <c r="AH69" s="2"/>
      <c r="AI69" s="2"/>
      <c r="AJ69" s="2">
        <v>0</v>
      </c>
      <c r="AK69" s="2">
        <v>0</v>
      </c>
      <c r="AL69" s="2">
        <v>0</v>
      </c>
      <c r="AM69" s="2">
        <v>0</v>
      </c>
      <c r="AN69" s="4">
        <v>0</v>
      </c>
      <c r="AO69" s="1">
        <v>1</v>
      </c>
      <c r="AP69" s="1">
        <v>0</v>
      </c>
      <c r="AQ69" s="4">
        <v>0</v>
      </c>
      <c r="AR69" s="1">
        <v>0</v>
      </c>
    </row>
    <row r="70" spans="1:44" x14ac:dyDescent="0.25">
      <c r="A70" s="6" t="s">
        <v>619</v>
      </c>
      <c r="B70" s="6"/>
      <c r="C70" s="6" t="s">
        <v>148</v>
      </c>
      <c r="D70" s="9" t="s">
        <v>660</v>
      </c>
      <c r="E70" s="6" t="s">
        <v>648</v>
      </c>
      <c r="F70" s="7">
        <v>314.26</v>
      </c>
      <c r="G70" s="8">
        <v>50.5</v>
      </c>
      <c r="H70" s="8">
        <f>G70*IF(AP70=0,B4,1)</f>
        <v>64.816749999999999</v>
      </c>
      <c r="I70" s="8">
        <f>H70*F70*F7</f>
        <v>20369.311855</v>
      </c>
      <c r="J70" s="8">
        <v>1</v>
      </c>
      <c r="K70" s="5">
        <v>0</v>
      </c>
      <c r="L70" s="8">
        <f>100*I70/I7</f>
        <v>3.3187674429887708</v>
      </c>
      <c r="M70" s="5">
        <v>1</v>
      </c>
      <c r="N70" s="8">
        <v>0</v>
      </c>
      <c r="O70" s="6" t="s">
        <v>18</v>
      </c>
      <c r="P70" s="6"/>
      <c r="Q70" s="6" t="s">
        <v>649</v>
      </c>
      <c r="R70" s="8">
        <f>G70*F70*F7</f>
        <v>15870.13</v>
      </c>
      <c r="S70" s="2">
        <f>100*I70/B5:B5</f>
        <v>3.3187674429887708</v>
      </c>
      <c r="T70" s="3"/>
      <c r="U70" s="3" t="s">
        <v>660</v>
      </c>
      <c r="V70" s="3"/>
      <c r="W70" s="3"/>
      <c r="X70" s="3"/>
      <c r="Y70" s="3"/>
      <c r="Z70" s="3"/>
      <c r="AA70" s="3"/>
      <c r="AB70" s="1"/>
      <c r="AC70" s="2">
        <v>0</v>
      </c>
      <c r="AD70" s="2">
        <v>0</v>
      </c>
      <c r="AE70" s="2"/>
      <c r="AF70" s="3"/>
      <c r="AG70" s="1"/>
      <c r="AH70" s="2"/>
      <c r="AI70" s="2"/>
      <c r="AJ70" s="2">
        <v>0</v>
      </c>
      <c r="AK70" s="2">
        <v>0</v>
      </c>
      <c r="AL70" s="2">
        <v>0</v>
      </c>
      <c r="AM70" s="2">
        <v>0</v>
      </c>
      <c r="AN70" s="4">
        <v>0</v>
      </c>
      <c r="AO70" s="1">
        <v>1</v>
      </c>
      <c r="AP70" s="1">
        <v>0</v>
      </c>
      <c r="AQ70" s="4">
        <v>0</v>
      </c>
      <c r="AR70" s="1">
        <v>0</v>
      </c>
    </row>
    <row r="71" spans="1:44" x14ac:dyDescent="0.25">
      <c r="A71" s="6" t="s">
        <v>295</v>
      </c>
      <c r="B71" s="6"/>
      <c r="C71" s="6" t="s">
        <v>389</v>
      </c>
      <c r="D71" s="9" t="s">
        <v>620</v>
      </c>
      <c r="E71" s="6" t="s">
        <v>608</v>
      </c>
      <c r="F71" s="7">
        <v>23</v>
      </c>
      <c r="G71" s="8">
        <v>83.48</v>
      </c>
      <c r="H71" s="8">
        <f>G71*IF(AP71=0,B4,1)</f>
        <v>107.14658000000001</v>
      </c>
      <c r="I71" s="8">
        <f>H71*F71*F7</f>
        <v>2464.3713400000001</v>
      </c>
      <c r="J71" s="8">
        <v>1</v>
      </c>
      <c r="K71" s="5">
        <v>0</v>
      </c>
      <c r="L71" s="8">
        <f>100*I71/I7</f>
        <v>0.40151947345334665</v>
      </c>
      <c r="M71" s="5">
        <v>1</v>
      </c>
      <c r="N71" s="8">
        <v>0</v>
      </c>
      <c r="O71" s="6" t="s">
        <v>99</v>
      </c>
      <c r="P71" s="6"/>
      <c r="Q71" s="6" t="s">
        <v>371</v>
      </c>
      <c r="R71" s="8">
        <f>G71*F71*F7</f>
        <v>1920.0400000000002</v>
      </c>
      <c r="S71" s="2">
        <f>100*I71/B5:B5</f>
        <v>0.40151947345334665</v>
      </c>
      <c r="T71" s="3"/>
      <c r="U71" s="3" t="s">
        <v>620</v>
      </c>
      <c r="V71" s="3"/>
      <c r="W71" s="3"/>
      <c r="X71" s="3"/>
      <c r="Y71" s="3"/>
      <c r="Z71" s="3"/>
      <c r="AA71" s="3"/>
      <c r="AB71" s="1"/>
      <c r="AC71" s="2">
        <v>0</v>
      </c>
      <c r="AD71" s="2">
        <v>0</v>
      </c>
      <c r="AE71" s="2"/>
      <c r="AF71" s="3"/>
      <c r="AG71" s="1"/>
      <c r="AH71" s="2"/>
      <c r="AI71" s="2"/>
      <c r="AJ71" s="2">
        <v>0</v>
      </c>
      <c r="AK71" s="2">
        <v>0</v>
      </c>
      <c r="AL71" s="2">
        <v>0</v>
      </c>
      <c r="AM71" s="2">
        <v>0</v>
      </c>
      <c r="AN71" s="4">
        <v>0</v>
      </c>
      <c r="AO71" s="1">
        <v>1</v>
      </c>
      <c r="AP71" s="1">
        <v>0</v>
      </c>
      <c r="AQ71" s="4">
        <v>0</v>
      </c>
      <c r="AR71" s="1">
        <v>0</v>
      </c>
    </row>
    <row r="72" spans="1:44" x14ac:dyDescent="0.25">
      <c r="A72" s="6" t="s">
        <v>239</v>
      </c>
      <c r="B72" s="6"/>
      <c r="C72" s="6" t="s">
        <v>570</v>
      </c>
      <c r="D72" s="9" t="s">
        <v>100</v>
      </c>
      <c r="E72" s="6" t="s">
        <v>608</v>
      </c>
      <c r="F72" s="7">
        <v>74.56</v>
      </c>
      <c r="G72" s="8">
        <v>53.27</v>
      </c>
      <c r="H72" s="8">
        <f>G72*IF(AP72=0,B4,1)</f>
        <v>68.372045000000014</v>
      </c>
      <c r="I72" s="8">
        <f>H72*F72*F7</f>
        <v>5097.8196752000013</v>
      </c>
      <c r="J72" s="8">
        <v>1</v>
      </c>
      <c r="K72" s="5">
        <v>0</v>
      </c>
      <c r="L72" s="8">
        <f>100*I72/I7</f>
        <v>0.83058662407038664</v>
      </c>
      <c r="M72" s="5">
        <v>1</v>
      </c>
      <c r="N72" s="8">
        <v>0</v>
      </c>
      <c r="O72" s="6" t="s">
        <v>101</v>
      </c>
      <c r="P72" s="6"/>
      <c r="Q72" s="6" t="s">
        <v>371</v>
      </c>
      <c r="R72" s="8">
        <f>G72*F72*F7</f>
        <v>3971.8112000000006</v>
      </c>
      <c r="S72" s="2">
        <f>100*I72/B5:B5</f>
        <v>0.83058662407038664</v>
      </c>
      <c r="T72" s="3"/>
      <c r="U72" s="3" t="s">
        <v>100</v>
      </c>
      <c r="V72" s="3"/>
      <c r="W72" s="3"/>
      <c r="X72" s="3"/>
      <c r="Y72" s="3"/>
      <c r="Z72" s="3"/>
      <c r="AA72" s="3"/>
      <c r="AB72" s="1"/>
      <c r="AC72" s="2">
        <v>0</v>
      </c>
      <c r="AD72" s="2">
        <v>0</v>
      </c>
      <c r="AE72" s="2"/>
      <c r="AF72" s="3"/>
      <c r="AG72" s="1"/>
      <c r="AH72" s="2"/>
      <c r="AI72" s="2"/>
      <c r="AJ72" s="2">
        <v>0</v>
      </c>
      <c r="AK72" s="2">
        <v>0</v>
      </c>
      <c r="AL72" s="2">
        <v>0</v>
      </c>
      <c r="AM72" s="2">
        <v>0</v>
      </c>
      <c r="AN72" s="4">
        <v>0</v>
      </c>
      <c r="AO72" s="1">
        <v>1</v>
      </c>
      <c r="AP72" s="1">
        <v>0</v>
      </c>
      <c r="AQ72" s="4">
        <v>0</v>
      </c>
      <c r="AR72" s="1">
        <v>0</v>
      </c>
    </row>
    <row r="73" spans="1:44" x14ac:dyDescent="0.25">
      <c r="A73" s="6" t="s">
        <v>433</v>
      </c>
      <c r="B73" s="6"/>
      <c r="C73" s="6" t="s">
        <v>19</v>
      </c>
      <c r="D73" s="9" t="s">
        <v>240</v>
      </c>
      <c r="E73" s="6" t="s">
        <v>608</v>
      </c>
      <c r="F73" s="7">
        <v>75.56</v>
      </c>
      <c r="G73" s="8">
        <v>43.42</v>
      </c>
      <c r="H73" s="8">
        <f>G73*IF(AP73=0,B4,1)</f>
        <v>55.729570000000002</v>
      </c>
      <c r="I73" s="8">
        <f>H73*F73*F7</f>
        <v>4210.9263092000001</v>
      </c>
      <c r="J73" s="8">
        <v>1</v>
      </c>
      <c r="K73" s="5">
        <v>0</v>
      </c>
      <c r="L73" s="8">
        <f>100*I73/I7</f>
        <v>0.68608528551578929</v>
      </c>
      <c r="M73" s="5">
        <v>1</v>
      </c>
      <c r="N73" s="8">
        <v>0</v>
      </c>
      <c r="O73" s="6" t="s">
        <v>240</v>
      </c>
      <c r="P73" s="6"/>
      <c r="Q73" s="6" t="s">
        <v>371</v>
      </c>
      <c r="R73" s="8">
        <f>G73*F73*F7</f>
        <v>3280.8152</v>
      </c>
      <c r="S73" s="2">
        <f>100*I73/B5:B5</f>
        <v>0.68608528551578929</v>
      </c>
      <c r="T73" s="3"/>
      <c r="U73" s="3" t="s">
        <v>240</v>
      </c>
      <c r="V73" s="3"/>
      <c r="W73" s="3"/>
      <c r="X73" s="3"/>
      <c r="Y73" s="3"/>
      <c r="Z73" s="3"/>
      <c r="AA73" s="3"/>
      <c r="AB73" s="1"/>
      <c r="AC73" s="2">
        <v>0</v>
      </c>
      <c r="AD73" s="2">
        <v>0</v>
      </c>
      <c r="AE73" s="2"/>
      <c r="AF73" s="3"/>
      <c r="AG73" s="1"/>
      <c r="AH73" s="2"/>
      <c r="AI73" s="2"/>
      <c r="AJ73" s="2">
        <v>0</v>
      </c>
      <c r="AK73" s="2">
        <v>0</v>
      </c>
      <c r="AL73" s="2">
        <v>0</v>
      </c>
      <c r="AM73" s="2">
        <v>0</v>
      </c>
      <c r="AN73" s="4">
        <v>0</v>
      </c>
      <c r="AO73" s="1">
        <v>1</v>
      </c>
      <c r="AP73" s="1">
        <v>0</v>
      </c>
      <c r="AQ73" s="4">
        <v>0</v>
      </c>
      <c r="AR73" s="1">
        <v>0</v>
      </c>
    </row>
    <row r="74" spans="1:44" x14ac:dyDescent="0.25">
      <c r="A74" s="6" t="s">
        <v>661</v>
      </c>
      <c r="B74" s="6"/>
      <c r="C74" s="6" t="s">
        <v>194</v>
      </c>
      <c r="D74" s="9" t="s">
        <v>525</v>
      </c>
      <c r="E74" s="6" t="s">
        <v>608</v>
      </c>
      <c r="F74" s="7">
        <v>46</v>
      </c>
      <c r="G74" s="8">
        <v>157.11000000000001</v>
      </c>
      <c r="H74" s="8">
        <f>G74*IF(AP74=0,B4,1)</f>
        <v>201.65068500000004</v>
      </c>
      <c r="I74" s="8">
        <f>H74*F74*F7</f>
        <v>9275.9315100000022</v>
      </c>
      <c r="J74" s="8">
        <v>1</v>
      </c>
      <c r="K74" s="5">
        <v>0</v>
      </c>
      <c r="L74" s="8">
        <f>100*I74/I7</f>
        <v>1.5113254545820627</v>
      </c>
      <c r="M74" s="5">
        <v>1</v>
      </c>
      <c r="N74" s="8">
        <v>0</v>
      </c>
      <c r="O74" s="6" t="s">
        <v>705</v>
      </c>
      <c r="P74" s="6"/>
      <c r="Q74" s="6" t="s">
        <v>371</v>
      </c>
      <c r="R74" s="8">
        <f>G74*F74*F7</f>
        <v>7227.06</v>
      </c>
      <c r="S74" s="2">
        <f>100*I74/B5:B5</f>
        <v>1.5113254545820627</v>
      </c>
      <c r="T74" s="3"/>
      <c r="U74" s="3" t="s">
        <v>525</v>
      </c>
      <c r="V74" s="3"/>
      <c r="W74" s="3"/>
      <c r="X74" s="3"/>
      <c r="Y74" s="3"/>
      <c r="Z74" s="3"/>
      <c r="AA74" s="3"/>
      <c r="AB74" s="1"/>
      <c r="AC74" s="2">
        <v>0</v>
      </c>
      <c r="AD74" s="2">
        <v>0</v>
      </c>
      <c r="AE74" s="2"/>
      <c r="AF74" s="3"/>
      <c r="AG74" s="1"/>
      <c r="AH74" s="2"/>
      <c r="AI74" s="2"/>
      <c r="AJ74" s="2">
        <v>0</v>
      </c>
      <c r="AK74" s="2">
        <v>0</v>
      </c>
      <c r="AL74" s="2">
        <v>0</v>
      </c>
      <c r="AM74" s="2">
        <v>0</v>
      </c>
      <c r="AN74" s="4">
        <v>0</v>
      </c>
      <c r="AO74" s="1">
        <v>1</v>
      </c>
      <c r="AP74" s="1">
        <v>0</v>
      </c>
      <c r="AQ74" s="4">
        <v>0</v>
      </c>
      <c r="AR74" s="1">
        <v>0</v>
      </c>
    </row>
    <row r="75" spans="1:44" x14ac:dyDescent="0.25">
      <c r="A75" s="6" t="s">
        <v>472</v>
      </c>
      <c r="B75" s="6"/>
      <c r="C75" s="6" t="s">
        <v>390</v>
      </c>
      <c r="D75" s="9" t="s">
        <v>434</v>
      </c>
      <c r="E75" s="6" t="s">
        <v>608</v>
      </c>
      <c r="F75" s="7">
        <v>3</v>
      </c>
      <c r="G75" s="8">
        <v>81.06</v>
      </c>
      <c r="H75" s="8">
        <f>G75*IF(AP75=0,B4,1)</f>
        <v>104.04051000000001</v>
      </c>
      <c r="I75" s="8">
        <f>H75*F75*F7</f>
        <v>312.12153000000001</v>
      </c>
      <c r="J75" s="8">
        <v>1</v>
      </c>
      <c r="K75" s="5">
        <v>0</v>
      </c>
      <c r="L75" s="8">
        <f>100*I75/I7</f>
        <v>5.085389135350557E-2</v>
      </c>
      <c r="M75" s="5">
        <v>1</v>
      </c>
      <c r="N75" s="8">
        <v>0</v>
      </c>
      <c r="O75" s="6" t="s">
        <v>102</v>
      </c>
      <c r="P75" s="6"/>
      <c r="Q75" s="6" t="s">
        <v>371</v>
      </c>
      <c r="R75" s="8">
        <f>G75*F75*F7</f>
        <v>243.18</v>
      </c>
      <c r="S75" s="2">
        <f>100*I75/B5:B5</f>
        <v>5.085389135350557E-2</v>
      </c>
      <c r="T75" s="3"/>
      <c r="U75" s="3" t="s">
        <v>434</v>
      </c>
      <c r="V75" s="3"/>
      <c r="W75" s="3"/>
      <c r="X75" s="3"/>
      <c r="Y75" s="3"/>
      <c r="Z75" s="3"/>
      <c r="AA75" s="3"/>
      <c r="AB75" s="1"/>
      <c r="AC75" s="2">
        <v>0</v>
      </c>
      <c r="AD75" s="2">
        <v>0</v>
      </c>
      <c r="AE75" s="2"/>
      <c r="AF75" s="3"/>
      <c r="AG75" s="1"/>
      <c r="AH75" s="2"/>
      <c r="AI75" s="2"/>
      <c r="AJ75" s="2">
        <v>0</v>
      </c>
      <c r="AK75" s="2">
        <v>0</v>
      </c>
      <c r="AL75" s="2">
        <v>0</v>
      </c>
      <c r="AM75" s="2">
        <v>0</v>
      </c>
      <c r="AN75" s="4">
        <v>0</v>
      </c>
      <c r="AO75" s="1">
        <v>1</v>
      </c>
      <c r="AP75" s="1">
        <v>0</v>
      </c>
      <c r="AQ75" s="4">
        <v>0</v>
      </c>
      <c r="AR75" s="1">
        <v>0</v>
      </c>
    </row>
    <row r="76" spans="1:44" s="18" customFormat="1" x14ac:dyDescent="0.25">
      <c r="A76" s="10"/>
      <c r="B76" s="10"/>
      <c r="C76" s="10" t="s">
        <v>526</v>
      </c>
      <c r="D76" s="10" t="s">
        <v>20</v>
      </c>
      <c r="E76" s="10"/>
      <c r="F76" s="11"/>
      <c r="G76" s="12">
        <v>24125.1</v>
      </c>
      <c r="H76" s="12">
        <f>(I77+I78)/F7</f>
        <v>30964.565850000003</v>
      </c>
      <c r="I76" s="12">
        <f>H76*F7</f>
        <v>30964.565850000003</v>
      </c>
      <c r="J76" s="12"/>
      <c r="K76" s="13">
        <v>0</v>
      </c>
      <c r="L76" s="12">
        <f>100*I76/I7</f>
        <v>5.045049816154525</v>
      </c>
      <c r="M76" s="13">
        <v>1</v>
      </c>
      <c r="N76" s="12">
        <v>0</v>
      </c>
      <c r="O76" s="10" t="s">
        <v>20</v>
      </c>
      <c r="P76" s="10"/>
      <c r="Q76" s="10"/>
      <c r="R76" s="12">
        <f>G76*F7</f>
        <v>24125.1</v>
      </c>
      <c r="S76" s="14">
        <f>100*I76/B5:B5</f>
        <v>5.045049816154525</v>
      </c>
      <c r="T76" s="15"/>
      <c r="U76" s="15"/>
      <c r="V76" s="15"/>
      <c r="W76" s="15"/>
      <c r="X76" s="15"/>
      <c r="Y76" s="15"/>
      <c r="Z76" s="15"/>
      <c r="AA76" s="15"/>
      <c r="AB76" s="16"/>
      <c r="AC76" s="14">
        <v>0</v>
      </c>
      <c r="AD76" s="14">
        <v>0</v>
      </c>
      <c r="AE76" s="14"/>
      <c r="AF76" s="15"/>
      <c r="AG76" s="16"/>
      <c r="AH76" s="14"/>
      <c r="AI76" s="14"/>
      <c r="AJ76" s="14">
        <v>0</v>
      </c>
      <c r="AK76" s="14">
        <v>0</v>
      </c>
      <c r="AL76" s="14">
        <v>0</v>
      </c>
      <c r="AM76" s="14">
        <v>0</v>
      </c>
      <c r="AN76" s="17">
        <v>0</v>
      </c>
      <c r="AO76" s="16">
        <v>0</v>
      </c>
      <c r="AP76" s="16">
        <v>0</v>
      </c>
      <c r="AQ76" s="17">
        <v>0</v>
      </c>
      <c r="AR76" s="16">
        <v>0</v>
      </c>
    </row>
    <row r="77" spans="1:44" x14ac:dyDescent="0.25">
      <c r="A77" s="6" t="s">
        <v>21</v>
      </c>
      <c r="B77" s="6"/>
      <c r="C77" s="6" t="s">
        <v>662</v>
      </c>
      <c r="D77" s="9" t="s">
        <v>149</v>
      </c>
      <c r="E77" s="6" t="s">
        <v>648</v>
      </c>
      <c r="F77" s="7">
        <v>295</v>
      </c>
      <c r="G77" s="8">
        <v>14.09</v>
      </c>
      <c r="H77" s="8">
        <f>G77*IF(AP77=0,B4,1)</f>
        <v>18.084515</v>
      </c>
      <c r="I77" s="8">
        <f>H77*F77*F7</f>
        <v>5334.9319249999999</v>
      </c>
      <c r="J77" s="8">
        <v>1</v>
      </c>
      <c r="K77" s="5">
        <v>0</v>
      </c>
      <c r="L77" s="8">
        <f>100*I77/I7</f>
        <v>0.86921927011026223</v>
      </c>
      <c r="M77" s="5">
        <v>1</v>
      </c>
      <c r="N77" s="8">
        <v>0</v>
      </c>
      <c r="O77" s="6" t="s">
        <v>149</v>
      </c>
      <c r="P77" s="6"/>
      <c r="Q77" s="6" t="s">
        <v>649</v>
      </c>
      <c r="R77" s="8">
        <f>G77*F77*F7</f>
        <v>4156.55</v>
      </c>
      <c r="S77" s="2">
        <f>100*I77/B5:B5</f>
        <v>0.86921927011026223</v>
      </c>
      <c r="T77" s="3"/>
      <c r="U77" s="3" t="s">
        <v>149</v>
      </c>
      <c r="V77" s="3"/>
      <c r="W77" s="3"/>
      <c r="X77" s="3"/>
      <c r="Y77" s="3"/>
      <c r="Z77" s="3"/>
      <c r="AA77" s="3"/>
      <c r="AB77" s="1"/>
      <c r="AC77" s="2">
        <v>0</v>
      </c>
      <c r="AD77" s="2">
        <v>0</v>
      </c>
      <c r="AE77" s="2"/>
      <c r="AF77" s="3"/>
      <c r="AG77" s="1"/>
      <c r="AH77" s="2"/>
      <c r="AI77" s="2"/>
      <c r="AJ77" s="2">
        <v>0</v>
      </c>
      <c r="AK77" s="2">
        <v>0</v>
      </c>
      <c r="AL77" s="2">
        <v>0</v>
      </c>
      <c r="AM77" s="2">
        <v>0</v>
      </c>
      <c r="AN77" s="4">
        <v>0</v>
      </c>
      <c r="AO77" s="1">
        <v>1</v>
      </c>
      <c r="AP77" s="1">
        <v>0</v>
      </c>
      <c r="AQ77" s="4">
        <v>0</v>
      </c>
      <c r="AR77" s="1">
        <v>0</v>
      </c>
    </row>
    <row r="78" spans="1:44" x14ac:dyDescent="0.25">
      <c r="A78" s="6" t="s">
        <v>150</v>
      </c>
      <c r="B78" s="6"/>
      <c r="C78" s="6" t="s">
        <v>103</v>
      </c>
      <c r="D78" s="9" t="s">
        <v>195</v>
      </c>
      <c r="E78" s="6" t="s">
        <v>648</v>
      </c>
      <c r="F78" s="7">
        <v>295</v>
      </c>
      <c r="G78" s="8">
        <v>67.69</v>
      </c>
      <c r="H78" s="8">
        <f>G78*IF(AP78=0,B4,1)</f>
        <v>86.880115000000004</v>
      </c>
      <c r="I78" s="8">
        <f>H78*F78*F7</f>
        <v>25629.633925000002</v>
      </c>
      <c r="J78" s="8">
        <v>1</v>
      </c>
      <c r="K78" s="5">
        <v>0</v>
      </c>
      <c r="L78" s="8">
        <f>100*I78/I7</f>
        <v>4.1758305460442617</v>
      </c>
      <c r="M78" s="5">
        <v>1</v>
      </c>
      <c r="N78" s="8">
        <v>0</v>
      </c>
      <c r="O78" s="6" t="s">
        <v>195</v>
      </c>
      <c r="P78" s="6"/>
      <c r="Q78" s="6" t="s">
        <v>649</v>
      </c>
      <c r="R78" s="8">
        <f>G78*F78*F7</f>
        <v>19968.55</v>
      </c>
      <c r="S78" s="2">
        <f>100*I78/B5:B5</f>
        <v>4.1758305460442617</v>
      </c>
      <c r="T78" s="3"/>
      <c r="U78" s="3" t="s">
        <v>195</v>
      </c>
      <c r="V78" s="3"/>
      <c r="W78" s="3"/>
      <c r="X78" s="3"/>
      <c r="Y78" s="3"/>
      <c r="Z78" s="3"/>
      <c r="AA78" s="3"/>
      <c r="AB78" s="1"/>
      <c r="AC78" s="2">
        <v>0</v>
      </c>
      <c r="AD78" s="2">
        <v>0</v>
      </c>
      <c r="AE78" s="2"/>
      <c r="AF78" s="3"/>
      <c r="AG78" s="1"/>
      <c r="AH78" s="2"/>
      <c r="AI78" s="2"/>
      <c r="AJ78" s="2">
        <v>0</v>
      </c>
      <c r="AK78" s="2">
        <v>0</v>
      </c>
      <c r="AL78" s="2">
        <v>0</v>
      </c>
      <c r="AM78" s="2">
        <v>0</v>
      </c>
      <c r="AN78" s="4">
        <v>0</v>
      </c>
      <c r="AO78" s="1">
        <v>1</v>
      </c>
      <c r="AP78" s="1">
        <v>0</v>
      </c>
      <c r="AQ78" s="4">
        <v>0</v>
      </c>
      <c r="AR78" s="1">
        <v>0</v>
      </c>
    </row>
    <row r="79" spans="1:44" s="18" customFormat="1" x14ac:dyDescent="0.25">
      <c r="A79" s="10"/>
      <c r="B79" s="10"/>
      <c r="C79" s="10" t="s">
        <v>706</v>
      </c>
      <c r="D79" s="10" t="s">
        <v>527</v>
      </c>
      <c r="E79" s="10"/>
      <c r="F79" s="11"/>
      <c r="G79" s="12">
        <v>62035.95</v>
      </c>
      <c r="H79" s="12">
        <f>(I80+I81+I82+I83+I84)/F7</f>
        <v>79623.156585250006</v>
      </c>
      <c r="I79" s="12">
        <f>H79*F7</f>
        <v>79623.156585250006</v>
      </c>
      <c r="J79" s="12"/>
      <c r="K79" s="13">
        <v>0</v>
      </c>
      <c r="L79" s="12">
        <f>100*I79/I7</f>
        <v>12.972983165273684</v>
      </c>
      <c r="M79" s="13">
        <v>1</v>
      </c>
      <c r="N79" s="12">
        <v>0</v>
      </c>
      <c r="O79" s="10" t="s">
        <v>527</v>
      </c>
      <c r="P79" s="10"/>
      <c r="Q79" s="10"/>
      <c r="R79" s="12">
        <f>G79*F7</f>
        <v>62035.95</v>
      </c>
      <c r="S79" s="14">
        <f>100*I79/B5:B5</f>
        <v>12.972983165273684</v>
      </c>
      <c r="T79" s="15"/>
      <c r="U79" s="15"/>
      <c r="V79" s="15"/>
      <c r="W79" s="15"/>
      <c r="X79" s="15"/>
      <c r="Y79" s="15"/>
      <c r="Z79" s="15"/>
      <c r="AA79" s="15"/>
      <c r="AB79" s="16"/>
      <c r="AC79" s="14">
        <v>0</v>
      </c>
      <c r="AD79" s="14">
        <v>0</v>
      </c>
      <c r="AE79" s="14"/>
      <c r="AF79" s="15"/>
      <c r="AG79" s="16"/>
      <c r="AH79" s="14"/>
      <c r="AI79" s="14"/>
      <c r="AJ79" s="14">
        <v>0</v>
      </c>
      <c r="AK79" s="14">
        <v>0</v>
      </c>
      <c r="AL79" s="14">
        <v>0</v>
      </c>
      <c r="AM79" s="14">
        <v>0</v>
      </c>
      <c r="AN79" s="17">
        <v>0</v>
      </c>
      <c r="AO79" s="16">
        <v>0</v>
      </c>
      <c r="AP79" s="16">
        <v>0</v>
      </c>
      <c r="AQ79" s="17">
        <v>0</v>
      </c>
      <c r="AR79" s="16">
        <v>0</v>
      </c>
    </row>
    <row r="80" spans="1:44" x14ac:dyDescent="0.25">
      <c r="A80" s="6" t="s">
        <v>707</v>
      </c>
      <c r="B80" s="6"/>
      <c r="C80" s="6" t="s">
        <v>621</v>
      </c>
      <c r="D80" s="9" t="s">
        <v>22</v>
      </c>
      <c r="E80" s="6" t="s">
        <v>648</v>
      </c>
      <c r="F80" s="7">
        <v>76</v>
      </c>
      <c r="G80" s="8">
        <v>97.67</v>
      </c>
      <c r="H80" s="8">
        <f>G80*IF(AP80=0,B4,1)</f>
        <v>125.35944500000001</v>
      </c>
      <c r="I80" s="8">
        <f>H80*F80*F7</f>
        <v>9527.3178200000002</v>
      </c>
      <c r="J80" s="8">
        <v>1</v>
      </c>
      <c r="K80" s="5">
        <v>0</v>
      </c>
      <c r="L80" s="8">
        <f>100*I80/I7</f>
        <v>1.5522837700705796</v>
      </c>
      <c r="M80" s="5">
        <v>1</v>
      </c>
      <c r="N80" s="8">
        <v>0</v>
      </c>
      <c r="O80" s="6" t="s">
        <v>241</v>
      </c>
      <c r="P80" s="6"/>
      <c r="Q80" s="6" t="s">
        <v>649</v>
      </c>
      <c r="R80" s="8">
        <f>G80*F80*F7</f>
        <v>7422.92</v>
      </c>
      <c r="S80" s="2">
        <f>100*I80/B5:B5</f>
        <v>1.5522837700705796</v>
      </c>
      <c r="T80" s="3"/>
      <c r="U80" s="3" t="s">
        <v>22</v>
      </c>
      <c r="V80" s="3"/>
      <c r="W80" s="3"/>
      <c r="X80" s="3"/>
      <c r="Y80" s="3"/>
      <c r="Z80" s="3"/>
      <c r="AA80" s="3"/>
      <c r="AB80" s="1"/>
      <c r="AC80" s="2">
        <v>0</v>
      </c>
      <c r="AD80" s="2">
        <v>0</v>
      </c>
      <c r="AE80" s="2"/>
      <c r="AF80" s="3"/>
      <c r="AG80" s="1"/>
      <c r="AH80" s="2"/>
      <c r="AI80" s="2"/>
      <c r="AJ80" s="2">
        <v>0</v>
      </c>
      <c r="AK80" s="2">
        <v>0</v>
      </c>
      <c r="AL80" s="2">
        <v>0</v>
      </c>
      <c r="AM80" s="2">
        <v>0</v>
      </c>
      <c r="AN80" s="4">
        <v>0</v>
      </c>
      <c r="AO80" s="1">
        <v>1</v>
      </c>
      <c r="AP80" s="1">
        <v>0</v>
      </c>
      <c r="AQ80" s="4">
        <v>0</v>
      </c>
      <c r="AR80" s="1">
        <v>0</v>
      </c>
    </row>
    <row r="81" spans="1:44" x14ac:dyDescent="0.25">
      <c r="A81" s="6" t="s">
        <v>708</v>
      </c>
      <c r="B81" s="6"/>
      <c r="C81" s="6" t="s">
        <v>63</v>
      </c>
      <c r="D81" s="9" t="s">
        <v>64</v>
      </c>
      <c r="E81" s="6" t="s">
        <v>608</v>
      </c>
      <c r="F81" s="7">
        <v>12.2</v>
      </c>
      <c r="G81" s="8">
        <v>87.93</v>
      </c>
      <c r="H81" s="8">
        <f>G81*IF(AP81=0,B4,1)</f>
        <v>112.85815500000001</v>
      </c>
      <c r="I81" s="8">
        <f>H81*F81*F7</f>
        <v>1376.8694910000002</v>
      </c>
      <c r="J81" s="8">
        <v>1</v>
      </c>
      <c r="K81" s="5">
        <v>0</v>
      </c>
      <c r="L81" s="8">
        <f>100*I81/I7</f>
        <v>0.22433303945187802</v>
      </c>
      <c r="M81" s="5">
        <v>1</v>
      </c>
      <c r="N81" s="8">
        <v>0</v>
      </c>
      <c r="O81" s="6" t="s">
        <v>64</v>
      </c>
      <c r="P81" s="6"/>
      <c r="Q81" s="6" t="s">
        <v>371</v>
      </c>
      <c r="R81" s="8">
        <f>G81*F81*F7</f>
        <v>1072.7460000000001</v>
      </c>
      <c r="S81" s="2">
        <f>100*I81/B5:B5</f>
        <v>0.22433303945187802</v>
      </c>
      <c r="T81" s="3"/>
      <c r="U81" s="3" t="s">
        <v>64</v>
      </c>
      <c r="V81" s="3"/>
      <c r="W81" s="3"/>
      <c r="X81" s="3"/>
      <c r="Y81" s="3"/>
      <c r="Z81" s="3"/>
      <c r="AA81" s="3"/>
      <c r="AB81" s="1"/>
      <c r="AC81" s="2">
        <v>0</v>
      </c>
      <c r="AD81" s="2">
        <v>0</v>
      </c>
      <c r="AE81" s="2"/>
      <c r="AF81" s="3"/>
      <c r="AG81" s="1"/>
      <c r="AH81" s="2"/>
      <c r="AI81" s="2"/>
      <c r="AJ81" s="2">
        <v>0</v>
      </c>
      <c r="AK81" s="2">
        <v>0</v>
      </c>
      <c r="AL81" s="2">
        <v>0</v>
      </c>
      <c r="AM81" s="2">
        <v>0</v>
      </c>
      <c r="AN81" s="4">
        <v>0</v>
      </c>
      <c r="AO81" s="1">
        <v>1</v>
      </c>
      <c r="AP81" s="1">
        <v>0</v>
      </c>
      <c r="AQ81" s="4">
        <v>0</v>
      </c>
      <c r="AR81" s="1">
        <v>0</v>
      </c>
    </row>
    <row r="82" spans="1:44" x14ac:dyDescent="0.25">
      <c r="A82" s="6" t="s">
        <v>196</v>
      </c>
      <c r="B82" s="6"/>
      <c r="C82" s="6" t="s">
        <v>242</v>
      </c>
      <c r="D82" s="9" t="s">
        <v>23</v>
      </c>
      <c r="E82" s="6" t="s">
        <v>648</v>
      </c>
      <c r="F82" s="7">
        <v>317.55</v>
      </c>
      <c r="G82" s="8">
        <v>132.01</v>
      </c>
      <c r="H82" s="8">
        <f>G82*IF(AP82=0,B4,1)</f>
        <v>169.43483499999999</v>
      </c>
      <c r="I82" s="8">
        <f>H82*F82*F7</f>
        <v>53804.031854250003</v>
      </c>
      <c r="J82" s="8">
        <v>1</v>
      </c>
      <c r="K82" s="5">
        <v>0</v>
      </c>
      <c r="L82" s="8">
        <f>100*I82/I7</f>
        <v>8.7662789244195434</v>
      </c>
      <c r="M82" s="5">
        <v>1</v>
      </c>
      <c r="N82" s="8">
        <v>0</v>
      </c>
      <c r="O82" s="6" t="s">
        <v>663</v>
      </c>
      <c r="P82" s="6"/>
      <c r="Q82" s="6" t="s">
        <v>649</v>
      </c>
      <c r="R82" s="8">
        <f>G82*F82*F7</f>
        <v>41919.775499999996</v>
      </c>
      <c r="S82" s="2">
        <f>100*I82/B5:B5</f>
        <v>8.7662789244195434</v>
      </c>
      <c r="T82" s="3"/>
      <c r="U82" s="3" t="s">
        <v>23</v>
      </c>
      <c r="V82" s="3"/>
      <c r="W82" s="3"/>
      <c r="X82" s="3"/>
      <c r="Y82" s="3"/>
      <c r="Z82" s="3"/>
      <c r="AA82" s="3"/>
      <c r="AB82" s="1"/>
      <c r="AC82" s="2">
        <v>0</v>
      </c>
      <c r="AD82" s="2">
        <v>0</v>
      </c>
      <c r="AE82" s="2"/>
      <c r="AF82" s="3"/>
      <c r="AG82" s="1"/>
      <c r="AH82" s="2"/>
      <c r="AI82" s="2"/>
      <c r="AJ82" s="2">
        <v>0</v>
      </c>
      <c r="AK82" s="2">
        <v>0</v>
      </c>
      <c r="AL82" s="2">
        <v>0</v>
      </c>
      <c r="AM82" s="2">
        <v>0</v>
      </c>
      <c r="AN82" s="4">
        <v>0</v>
      </c>
      <c r="AO82" s="1">
        <v>1</v>
      </c>
      <c r="AP82" s="1">
        <v>0</v>
      </c>
      <c r="AQ82" s="4">
        <v>0</v>
      </c>
      <c r="AR82" s="1">
        <v>0</v>
      </c>
    </row>
    <row r="83" spans="1:44" x14ac:dyDescent="0.25">
      <c r="A83" s="6" t="s">
        <v>622</v>
      </c>
      <c r="B83" s="6"/>
      <c r="C83" s="6" t="s">
        <v>435</v>
      </c>
      <c r="D83" s="9" t="s">
        <v>24</v>
      </c>
      <c r="E83" s="6" t="s">
        <v>648</v>
      </c>
      <c r="F83" s="7">
        <v>105</v>
      </c>
      <c r="G83" s="8">
        <v>57.08</v>
      </c>
      <c r="H83" s="8">
        <f>G83*IF(AP83=0,B4,1)</f>
        <v>73.262180000000001</v>
      </c>
      <c r="I83" s="8">
        <f>H83*F83*F7</f>
        <v>7692.5289000000002</v>
      </c>
      <c r="J83" s="8">
        <v>1</v>
      </c>
      <c r="K83" s="5">
        <v>0</v>
      </c>
      <c r="L83" s="8">
        <f>100*I83/I7</f>
        <v>1.2533420200596277</v>
      </c>
      <c r="M83" s="5">
        <v>1</v>
      </c>
      <c r="N83" s="8">
        <v>0</v>
      </c>
      <c r="O83" s="6" t="s">
        <v>709</v>
      </c>
      <c r="P83" s="6"/>
      <c r="Q83" s="6" t="s">
        <v>649</v>
      </c>
      <c r="R83" s="8">
        <f>G83*F83*F7</f>
        <v>5993.4</v>
      </c>
      <c r="S83" s="2">
        <f>100*I83/B5:B5</f>
        <v>1.2533420200596277</v>
      </c>
      <c r="T83" s="3"/>
      <c r="U83" s="3" t="s">
        <v>24</v>
      </c>
      <c r="V83" s="3"/>
      <c r="W83" s="3"/>
      <c r="X83" s="3"/>
      <c r="Y83" s="3"/>
      <c r="Z83" s="3"/>
      <c r="AA83" s="3"/>
      <c r="AB83" s="1"/>
      <c r="AC83" s="2">
        <v>0</v>
      </c>
      <c r="AD83" s="2">
        <v>0</v>
      </c>
      <c r="AE83" s="2"/>
      <c r="AF83" s="3"/>
      <c r="AG83" s="1"/>
      <c r="AH83" s="2"/>
      <c r="AI83" s="2"/>
      <c r="AJ83" s="2">
        <v>0</v>
      </c>
      <c r="AK83" s="2">
        <v>0</v>
      </c>
      <c r="AL83" s="2">
        <v>0</v>
      </c>
      <c r="AM83" s="2">
        <v>0</v>
      </c>
      <c r="AN83" s="4">
        <v>0</v>
      </c>
      <c r="AO83" s="1">
        <v>1</v>
      </c>
      <c r="AP83" s="1">
        <v>0</v>
      </c>
      <c r="AQ83" s="4">
        <v>0</v>
      </c>
      <c r="AR83" s="1">
        <v>0</v>
      </c>
    </row>
    <row r="84" spans="1:44" x14ac:dyDescent="0.25">
      <c r="A84" s="6" t="s">
        <v>243</v>
      </c>
      <c r="B84" s="6"/>
      <c r="C84" s="6" t="s">
        <v>623</v>
      </c>
      <c r="D84" s="9" t="s">
        <v>391</v>
      </c>
      <c r="E84" s="6" t="s">
        <v>648</v>
      </c>
      <c r="F84" s="7">
        <v>124</v>
      </c>
      <c r="G84" s="8">
        <v>45.38</v>
      </c>
      <c r="H84" s="8">
        <f>G84*IF(AP84=0,B4,1)</f>
        <v>58.245230000000006</v>
      </c>
      <c r="I84" s="8">
        <f>H84*F84*F7</f>
        <v>7222.4085200000009</v>
      </c>
      <c r="J84" s="8">
        <v>1</v>
      </c>
      <c r="K84" s="5">
        <v>0</v>
      </c>
      <c r="L84" s="8">
        <f>100*I84/I7</f>
        <v>1.1767454112720548</v>
      </c>
      <c r="M84" s="5">
        <v>1</v>
      </c>
      <c r="N84" s="8">
        <v>0</v>
      </c>
      <c r="O84" s="6" t="s">
        <v>197</v>
      </c>
      <c r="P84" s="6"/>
      <c r="Q84" s="6" t="s">
        <v>649</v>
      </c>
      <c r="R84" s="8">
        <f>G84*F84*F7</f>
        <v>5627.12</v>
      </c>
      <c r="S84" s="2">
        <f>100*I84/B5:B5</f>
        <v>1.1767454112720548</v>
      </c>
      <c r="T84" s="3"/>
      <c r="U84" s="3" t="s">
        <v>391</v>
      </c>
      <c r="V84" s="3"/>
      <c r="W84" s="3"/>
      <c r="X84" s="3"/>
      <c r="Y84" s="3"/>
      <c r="Z84" s="3"/>
      <c r="AA84" s="3"/>
      <c r="AB84" s="1"/>
      <c r="AC84" s="2">
        <v>0</v>
      </c>
      <c r="AD84" s="2">
        <v>0</v>
      </c>
      <c r="AE84" s="2"/>
      <c r="AF84" s="3"/>
      <c r="AG84" s="1"/>
      <c r="AH84" s="2"/>
      <c r="AI84" s="2"/>
      <c r="AJ84" s="2">
        <v>0</v>
      </c>
      <c r="AK84" s="2">
        <v>0</v>
      </c>
      <c r="AL84" s="2">
        <v>0</v>
      </c>
      <c r="AM84" s="2">
        <v>0</v>
      </c>
      <c r="AN84" s="4">
        <v>0</v>
      </c>
      <c r="AO84" s="1">
        <v>1</v>
      </c>
      <c r="AP84" s="1">
        <v>0</v>
      </c>
      <c r="AQ84" s="4">
        <v>0</v>
      </c>
      <c r="AR84" s="1">
        <v>0</v>
      </c>
    </row>
    <row r="85" spans="1:44" s="18" customFormat="1" x14ac:dyDescent="0.25">
      <c r="A85" s="10"/>
      <c r="B85" s="10"/>
      <c r="C85" s="10" t="s">
        <v>296</v>
      </c>
      <c r="D85" s="10" t="s">
        <v>571</v>
      </c>
      <c r="E85" s="10"/>
      <c r="F85" s="11"/>
      <c r="G85" s="12">
        <v>18089.03</v>
      </c>
      <c r="H85" s="12">
        <f>(I86+I87+I88+I89+I90+I91)/F7</f>
        <v>23217.271416850002</v>
      </c>
      <c r="I85" s="12">
        <f>H85*F7</f>
        <v>23217.271416850002</v>
      </c>
      <c r="J85" s="12"/>
      <c r="K85" s="13">
        <v>0</v>
      </c>
      <c r="L85" s="12">
        <f>100*I85/I7</f>
        <v>3.7827848599785483</v>
      </c>
      <c r="M85" s="13">
        <v>1</v>
      </c>
      <c r="N85" s="12">
        <v>0</v>
      </c>
      <c r="O85" s="10" t="s">
        <v>571</v>
      </c>
      <c r="P85" s="10"/>
      <c r="Q85" s="10"/>
      <c r="R85" s="12">
        <f>G85*F7</f>
        <v>18089.03</v>
      </c>
      <c r="S85" s="14">
        <f>100*I85/B5:B5</f>
        <v>3.7827848599785483</v>
      </c>
      <c r="T85" s="15"/>
      <c r="U85" s="15"/>
      <c r="V85" s="15"/>
      <c r="W85" s="15"/>
      <c r="X85" s="15"/>
      <c r="Y85" s="15"/>
      <c r="Z85" s="15"/>
      <c r="AA85" s="15"/>
      <c r="AB85" s="16"/>
      <c r="AC85" s="14">
        <v>0</v>
      </c>
      <c r="AD85" s="14">
        <v>0</v>
      </c>
      <c r="AE85" s="14"/>
      <c r="AF85" s="15"/>
      <c r="AG85" s="16"/>
      <c r="AH85" s="14"/>
      <c r="AI85" s="14"/>
      <c r="AJ85" s="14">
        <v>0</v>
      </c>
      <c r="AK85" s="14">
        <v>0</v>
      </c>
      <c r="AL85" s="14">
        <v>0</v>
      </c>
      <c r="AM85" s="14">
        <v>0</v>
      </c>
      <c r="AN85" s="17">
        <v>0</v>
      </c>
      <c r="AO85" s="16">
        <v>0</v>
      </c>
      <c r="AP85" s="16">
        <v>0</v>
      </c>
      <c r="AQ85" s="17">
        <v>0</v>
      </c>
      <c r="AR85" s="16">
        <v>0</v>
      </c>
    </row>
    <row r="86" spans="1:44" x14ac:dyDescent="0.25">
      <c r="A86" s="6" t="s">
        <v>528</v>
      </c>
      <c r="B86" s="6"/>
      <c r="C86" s="6" t="s">
        <v>244</v>
      </c>
      <c r="D86" s="9" t="s">
        <v>25</v>
      </c>
      <c r="E86" s="6" t="s">
        <v>648</v>
      </c>
      <c r="F86" s="7">
        <v>76</v>
      </c>
      <c r="G86" s="8">
        <v>12.52</v>
      </c>
      <c r="H86" s="8">
        <f>G86*IF(AP86=0,B4,1)</f>
        <v>16.069420000000001</v>
      </c>
      <c r="I86" s="8">
        <f>H86*F86*F7</f>
        <v>1221.27592</v>
      </c>
      <c r="J86" s="8">
        <v>1</v>
      </c>
      <c r="K86" s="5">
        <v>0</v>
      </c>
      <c r="L86" s="8">
        <f>100*I86/I7</f>
        <v>0.19898221358947127</v>
      </c>
      <c r="M86" s="5">
        <v>1</v>
      </c>
      <c r="N86" s="8">
        <v>0</v>
      </c>
      <c r="O86" s="6" t="s">
        <v>25</v>
      </c>
      <c r="P86" s="6"/>
      <c r="Q86" s="6" t="s">
        <v>649</v>
      </c>
      <c r="R86" s="8">
        <f>G86*F86*F7</f>
        <v>951.52</v>
      </c>
      <c r="S86" s="2">
        <f>100*I86/B5:B5</f>
        <v>0.19898221358947127</v>
      </c>
      <c r="T86" s="3"/>
      <c r="U86" s="3" t="s">
        <v>25</v>
      </c>
      <c r="V86" s="3"/>
      <c r="W86" s="3"/>
      <c r="X86" s="3"/>
      <c r="Y86" s="3"/>
      <c r="Z86" s="3"/>
      <c r="AA86" s="3"/>
      <c r="AB86" s="1"/>
      <c r="AC86" s="2">
        <v>0</v>
      </c>
      <c r="AD86" s="2">
        <v>0</v>
      </c>
      <c r="AE86" s="2"/>
      <c r="AF86" s="3"/>
      <c r="AG86" s="1"/>
      <c r="AH86" s="2"/>
      <c r="AI86" s="2"/>
      <c r="AJ86" s="2">
        <v>0</v>
      </c>
      <c r="AK86" s="2">
        <v>0</v>
      </c>
      <c r="AL86" s="2">
        <v>0</v>
      </c>
      <c r="AM86" s="2">
        <v>0</v>
      </c>
      <c r="AN86" s="4">
        <v>0</v>
      </c>
      <c r="AO86" s="1">
        <v>1</v>
      </c>
      <c r="AP86" s="1">
        <v>0</v>
      </c>
      <c r="AQ86" s="4">
        <v>0</v>
      </c>
      <c r="AR86" s="1">
        <v>0</v>
      </c>
    </row>
    <row r="87" spans="1:44" x14ac:dyDescent="0.25">
      <c r="A87" s="6" t="s">
        <v>624</v>
      </c>
      <c r="B87" s="6"/>
      <c r="C87" s="6" t="s">
        <v>473</v>
      </c>
      <c r="D87" s="9" t="s">
        <v>297</v>
      </c>
      <c r="E87" s="6" t="s">
        <v>648</v>
      </c>
      <c r="F87" s="7">
        <v>67</v>
      </c>
      <c r="G87" s="8">
        <v>22.31</v>
      </c>
      <c r="H87" s="8">
        <f>G87*IF(AP87=0,B4,1)</f>
        <v>28.634885000000001</v>
      </c>
      <c r="I87" s="8">
        <f>H87*F87*F7</f>
        <v>1918.5372950000001</v>
      </c>
      <c r="J87" s="8">
        <v>1</v>
      </c>
      <c r="K87" s="5">
        <v>0</v>
      </c>
      <c r="L87" s="8">
        <f>100*I87/I7</f>
        <v>0.31258685409359127</v>
      </c>
      <c r="M87" s="5">
        <v>1</v>
      </c>
      <c r="N87" s="8">
        <v>0</v>
      </c>
      <c r="O87" s="6" t="s">
        <v>198</v>
      </c>
      <c r="P87" s="6"/>
      <c r="Q87" s="6" t="s">
        <v>649</v>
      </c>
      <c r="R87" s="8">
        <f>G87*F87*F7</f>
        <v>1494.77</v>
      </c>
      <c r="S87" s="2">
        <f>100*I87/B5:B5</f>
        <v>0.31258685409359127</v>
      </c>
      <c r="T87" s="3"/>
      <c r="U87" s="3" t="s">
        <v>297</v>
      </c>
      <c r="V87" s="3"/>
      <c r="W87" s="3"/>
      <c r="X87" s="3"/>
      <c r="Y87" s="3"/>
      <c r="Z87" s="3"/>
      <c r="AA87" s="3"/>
      <c r="AB87" s="1"/>
      <c r="AC87" s="2">
        <v>0</v>
      </c>
      <c r="AD87" s="2">
        <v>0</v>
      </c>
      <c r="AE87" s="2"/>
      <c r="AF87" s="3"/>
      <c r="AG87" s="1"/>
      <c r="AH87" s="2"/>
      <c r="AI87" s="2"/>
      <c r="AJ87" s="2">
        <v>0</v>
      </c>
      <c r="AK87" s="2">
        <v>0</v>
      </c>
      <c r="AL87" s="2">
        <v>0</v>
      </c>
      <c r="AM87" s="2">
        <v>0</v>
      </c>
      <c r="AN87" s="4">
        <v>0</v>
      </c>
      <c r="AO87" s="1">
        <v>1</v>
      </c>
      <c r="AP87" s="1">
        <v>0</v>
      </c>
      <c r="AQ87" s="4">
        <v>0</v>
      </c>
      <c r="AR87" s="1">
        <v>0</v>
      </c>
    </row>
    <row r="88" spans="1:44" x14ac:dyDescent="0.25">
      <c r="A88" s="6" t="s">
        <v>572</v>
      </c>
      <c r="B88" s="6"/>
      <c r="C88" s="6" t="s">
        <v>664</v>
      </c>
      <c r="D88" s="9" t="s">
        <v>336</v>
      </c>
      <c r="E88" s="6" t="s">
        <v>648</v>
      </c>
      <c r="F88" s="7">
        <v>67</v>
      </c>
      <c r="G88" s="8">
        <v>18.22</v>
      </c>
      <c r="H88" s="8">
        <f>G88*IF(AP88=0,B4,1)</f>
        <v>23.385370000000002</v>
      </c>
      <c r="I88" s="8">
        <f>H88*F88*F7</f>
        <v>1566.81979</v>
      </c>
      <c r="J88" s="8">
        <v>1</v>
      </c>
      <c r="K88" s="5">
        <v>0</v>
      </c>
      <c r="L88" s="8">
        <f>100*I88/I7</f>
        <v>0.25528159935388761</v>
      </c>
      <c r="M88" s="5">
        <v>1</v>
      </c>
      <c r="N88" s="8">
        <v>0</v>
      </c>
      <c r="O88" s="6" t="s">
        <v>104</v>
      </c>
      <c r="P88" s="6"/>
      <c r="Q88" s="6" t="s">
        <v>649</v>
      </c>
      <c r="R88" s="8">
        <f>G88*F88*F7</f>
        <v>1220.74</v>
      </c>
      <c r="S88" s="2">
        <f>100*I88/B5:B5</f>
        <v>0.25528159935388761</v>
      </c>
      <c r="T88" s="3"/>
      <c r="U88" s="3" t="s">
        <v>336</v>
      </c>
      <c r="V88" s="3"/>
      <c r="W88" s="3"/>
      <c r="X88" s="3"/>
      <c r="Y88" s="3"/>
      <c r="Z88" s="3"/>
      <c r="AA88" s="3"/>
      <c r="AB88" s="1"/>
      <c r="AC88" s="2">
        <v>0</v>
      </c>
      <c r="AD88" s="2">
        <v>0</v>
      </c>
      <c r="AE88" s="2"/>
      <c r="AF88" s="3"/>
      <c r="AG88" s="1"/>
      <c r="AH88" s="2"/>
      <c r="AI88" s="2"/>
      <c r="AJ88" s="2">
        <v>0</v>
      </c>
      <c r="AK88" s="2">
        <v>0</v>
      </c>
      <c r="AL88" s="2">
        <v>0</v>
      </c>
      <c r="AM88" s="2">
        <v>0</v>
      </c>
      <c r="AN88" s="4">
        <v>0</v>
      </c>
      <c r="AO88" s="1">
        <v>1</v>
      </c>
      <c r="AP88" s="1">
        <v>0</v>
      </c>
      <c r="AQ88" s="4">
        <v>0</v>
      </c>
      <c r="AR88" s="1">
        <v>0</v>
      </c>
    </row>
    <row r="89" spans="1:44" x14ac:dyDescent="0.25">
      <c r="A89" s="6" t="s">
        <v>199</v>
      </c>
      <c r="B89" s="6"/>
      <c r="C89" s="6" t="s">
        <v>105</v>
      </c>
      <c r="D89" s="9" t="s">
        <v>337</v>
      </c>
      <c r="E89" s="6" t="s">
        <v>648</v>
      </c>
      <c r="F89" s="7">
        <v>990.6</v>
      </c>
      <c r="G89" s="8">
        <v>1.75</v>
      </c>
      <c r="H89" s="8">
        <f>G89*IF(AP89=0,B4,1)</f>
        <v>2.2461250000000001</v>
      </c>
      <c r="I89" s="8">
        <f>H89*F89*F7</f>
        <v>2225.0114250000001</v>
      </c>
      <c r="J89" s="8">
        <v>1</v>
      </c>
      <c r="K89" s="5">
        <v>0</v>
      </c>
      <c r="L89" s="8">
        <f>100*I89/I7</f>
        <v>0.36252061582313344</v>
      </c>
      <c r="M89" s="5">
        <v>1</v>
      </c>
      <c r="N89" s="8">
        <v>0</v>
      </c>
      <c r="O89" s="6" t="s">
        <v>337</v>
      </c>
      <c r="P89" s="6"/>
      <c r="Q89" s="6" t="s">
        <v>649</v>
      </c>
      <c r="R89" s="8">
        <f>G89*F89*F7</f>
        <v>1733.55</v>
      </c>
      <c r="S89" s="2">
        <f>100*I89/B5:B5</f>
        <v>0.36252061582313344</v>
      </c>
      <c r="T89" s="3"/>
      <c r="U89" s="3" t="s">
        <v>337</v>
      </c>
      <c r="V89" s="3"/>
      <c r="W89" s="3"/>
      <c r="X89" s="3"/>
      <c r="Y89" s="3"/>
      <c r="Z89" s="3"/>
      <c r="AA89" s="3"/>
      <c r="AB89" s="1"/>
      <c r="AC89" s="2">
        <v>0</v>
      </c>
      <c r="AD89" s="2">
        <v>0</v>
      </c>
      <c r="AE89" s="2"/>
      <c r="AF89" s="3"/>
      <c r="AG89" s="1"/>
      <c r="AH89" s="2"/>
      <c r="AI89" s="2"/>
      <c r="AJ89" s="2">
        <v>0</v>
      </c>
      <c r="AK89" s="2">
        <v>0</v>
      </c>
      <c r="AL89" s="2">
        <v>0</v>
      </c>
      <c r="AM89" s="2">
        <v>0</v>
      </c>
      <c r="AN89" s="4">
        <v>0</v>
      </c>
      <c r="AO89" s="1">
        <v>1</v>
      </c>
      <c r="AP89" s="1">
        <v>0</v>
      </c>
      <c r="AQ89" s="4">
        <v>0</v>
      </c>
      <c r="AR89" s="1">
        <v>0</v>
      </c>
    </row>
    <row r="90" spans="1:44" x14ac:dyDescent="0.25">
      <c r="A90" s="6" t="s">
        <v>200</v>
      </c>
      <c r="B90" s="6"/>
      <c r="C90" s="6" t="s">
        <v>298</v>
      </c>
      <c r="D90" s="9" t="s">
        <v>710</v>
      </c>
      <c r="E90" s="6" t="s">
        <v>648</v>
      </c>
      <c r="F90" s="7">
        <v>990.6</v>
      </c>
      <c r="G90" s="8">
        <v>12.5</v>
      </c>
      <c r="H90" s="8">
        <f>G90*IF(AP90=0,B4,1)</f>
        <v>16.043750000000003</v>
      </c>
      <c r="I90" s="8">
        <f>H90*F90*F7</f>
        <v>15892.938750000003</v>
      </c>
      <c r="J90" s="8">
        <v>1</v>
      </c>
      <c r="K90" s="5">
        <v>0</v>
      </c>
      <c r="L90" s="8">
        <f>100*I90/I7</f>
        <v>2.5894329701652388</v>
      </c>
      <c r="M90" s="5">
        <v>1</v>
      </c>
      <c r="N90" s="8">
        <v>0</v>
      </c>
      <c r="O90" s="6" t="s">
        <v>710</v>
      </c>
      <c r="P90" s="6"/>
      <c r="Q90" s="6" t="s">
        <v>649</v>
      </c>
      <c r="R90" s="8">
        <f>G90*F90*F7</f>
        <v>12382.5</v>
      </c>
      <c r="S90" s="2">
        <f>100*I90/B5:B5</f>
        <v>2.5894329701652388</v>
      </c>
      <c r="T90" s="3"/>
      <c r="U90" s="3" t="s">
        <v>710</v>
      </c>
      <c r="V90" s="3"/>
      <c r="W90" s="3"/>
      <c r="X90" s="3"/>
      <c r="Y90" s="3"/>
      <c r="Z90" s="3"/>
      <c r="AA90" s="3"/>
      <c r="AB90" s="1"/>
      <c r="AC90" s="2">
        <v>0</v>
      </c>
      <c r="AD90" s="2">
        <v>0</v>
      </c>
      <c r="AE90" s="2"/>
      <c r="AF90" s="3"/>
      <c r="AG90" s="1"/>
      <c r="AH90" s="2"/>
      <c r="AI90" s="2"/>
      <c r="AJ90" s="2">
        <v>0</v>
      </c>
      <c r="AK90" s="2">
        <v>0</v>
      </c>
      <c r="AL90" s="2">
        <v>0</v>
      </c>
      <c r="AM90" s="2">
        <v>0</v>
      </c>
      <c r="AN90" s="4">
        <v>0</v>
      </c>
      <c r="AO90" s="1">
        <v>1</v>
      </c>
      <c r="AP90" s="1">
        <v>0</v>
      </c>
      <c r="AQ90" s="4">
        <v>0</v>
      </c>
      <c r="AR90" s="1">
        <v>0</v>
      </c>
    </row>
    <row r="91" spans="1:44" x14ac:dyDescent="0.25">
      <c r="A91" s="6" t="s">
        <v>106</v>
      </c>
      <c r="B91" s="6"/>
      <c r="C91" s="6" t="s">
        <v>474</v>
      </c>
      <c r="D91" s="9" t="s">
        <v>392</v>
      </c>
      <c r="E91" s="6" t="s">
        <v>648</v>
      </c>
      <c r="F91" s="7">
        <v>19.11</v>
      </c>
      <c r="G91" s="8">
        <v>16.010000000000002</v>
      </c>
      <c r="H91" s="8">
        <f>G91*IF(AP91=0,B4,1)</f>
        <v>20.548835000000004</v>
      </c>
      <c r="I91" s="8">
        <f>H91*F91*F7</f>
        <v>392.68823685000007</v>
      </c>
      <c r="J91" s="8">
        <v>1</v>
      </c>
      <c r="K91" s="5">
        <v>0</v>
      </c>
      <c r="L91" s="8">
        <f>100*I91/I7</f>
        <v>6.3980606953226091E-2</v>
      </c>
      <c r="M91" s="5">
        <v>1</v>
      </c>
      <c r="N91" s="8">
        <v>0</v>
      </c>
      <c r="O91" s="6" t="s">
        <v>392</v>
      </c>
      <c r="P91" s="6"/>
      <c r="Q91" s="6" t="s">
        <v>649</v>
      </c>
      <c r="R91" s="8">
        <f>G91*F91*F7</f>
        <v>305.9511</v>
      </c>
      <c r="S91" s="2">
        <f>100*I91/B5:B5</f>
        <v>6.3980606953226091E-2</v>
      </c>
      <c r="T91" s="3"/>
      <c r="U91" s="3" t="s">
        <v>392</v>
      </c>
      <c r="V91" s="3"/>
      <c r="W91" s="3"/>
      <c r="X91" s="3"/>
      <c r="Y91" s="3"/>
      <c r="Z91" s="3"/>
      <c r="AA91" s="3"/>
      <c r="AB91" s="1"/>
      <c r="AC91" s="2">
        <v>0</v>
      </c>
      <c r="AD91" s="2">
        <v>0</v>
      </c>
      <c r="AE91" s="2"/>
      <c r="AF91" s="3"/>
      <c r="AG91" s="1"/>
      <c r="AH91" s="2"/>
      <c r="AI91" s="2"/>
      <c r="AJ91" s="2">
        <v>0</v>
      </c>
      <c r="AK91" s="2">
        <v>0</v>
      </c>
      <c r="AL91" s="2">
        <v>0</v>
      </c>
      <c r="AM91" s="2">
        <v>0</v>
      </c>
      <c r="AN91" s="4">
        <v>0</v>
      </c>
      <c r="AO91" s="1">
        <v>1</v>
      </c>
      <c r="AP91" s="1">
        <v>0</v>
      </c>
      <c r="AQ91" s="4">
        <v>0</v>
      </c>
      <c r="AR91" s="1">
        <v>0</v>
      </c>
    </row>
    <row r="92" spans="1:44" s="18" customFormat="1" x14ac:dyDescent="0.25">
      <c r="A92" s="10"/>
      <c r="B92" s="10"/>
      <c r="C92" s="10" t="s">
        <v>475</v>
      </c>
      <c r="D92" s="10" t="s">
        <v>393</v>
      </c>
      <c r="E92" s="10"/>
      <c r="F92" s="11"/>
      <c r="G92" s="12">
        <v>15061.48</v>
      </c>
      <c r="H92" s="12">
        <f>(I93+I94+I95+I96+I97+I98+I99+I100+I101+I102)/F7</f>
        <v>19331.426265500002</v>
      </c>
      <c r="I92" s="12">
        <f>H92*F7</f>
        <v>19331.426265500002</v>
      </c>
      <c r="J92" s="12"/>
      <c r="K92" s="13">
        <v>0</v>
      </c>
      <c r="L92" s="12">
        <f>100*I92/I7</f>
        <v>3.1496649750949284</v>
      </c>
      <c r="M92" s="13">
        <v>1</v>
      </c>
      <c r="N92" s="12">
        <v>0</v>
      </c>
      <c r="O92" s="10" t="s">
        <v>393</v>
      </c>
      <c r="P92" s="10"/>
      <c r="Q92" s="10"/>
      <c r="R92" s="12">
        <f>G92*F7</f>
        <v>15061.48</v>
      </c>
      <c r="S92" s="14">
        <f>100*I92/B5:B5</f>
        <v>3.1496649750949284</v>
      </c>
      <c r="T92" s="15"/>
      <c r="U92" s="15"/>
      <c r="V92" s="15"/>
      <c r="W92" s="15"/>
      <c r="X92" s="15"/>
      <c r="Y92" s="15"/>
      <c r="Z92" s="15"/>
      <c r="AA92" s="15"/>
      <c r="AB92" s="16"/>
      <c r="AC92" s="14">
        <v>0</v>
      </c>
      <c r="AD92" s="14">
        <v>0</v>
      </c>
      <c r="AE92" s="14"/>
      <c r="AF92" s="15"/>
      <c r="AG92" s="16"/>
      <c r="AH92" s="14"/>
      <c r="AI92" s="14"/>
      <c r="AJ92" s="14">
        <v>0</v>
      </c>
      <c r="AK92" s="14">
        <v>0</v>
      </c>
      <c r="AL92" s="14">
        <v>0</v>
      </c>
      <c r="AM92" s="14">
        <v>0</v>
      </c>
      <c r="AN92" s="17">
        <v>0</v>
      </c>
      <c r="AO92" s="16">
        <v>0</v>
      </c>
      <c r="AP92" s="16">
        <v>0</v>
      </c>
      <c r="AQ92" s="17">
        <v>0</v>
      </c>
      <c r="AR92" s="16">
        <v>0</v>
      </c>
    </row>
    <row r="93" spans="1:44" x14ac:dyDescent="0.25">
      <c r="A93" s="6" t="s">
        <v>245</v>
      </c>
      <c r="B93" s="6"/>
      <c r="C93" s="6" t="s">
        <v>201</v>
      </c>
      <c r="D93" s="9" t="s">
        <v>476</v>
      </c>
      <c r="E93" s="6" t="s">
        <v>607</v>
      </c>
      <c r="F93" s="7">
        <v>2</v>
      </c>
      <c r="G93" s="8">
        <v>472.94</v>
      </c>
      <c r="H93" s="8">
        <f>G93*IF(AP93=0,B4,1)</f>
        <v>607.01849000000004</v>
      </c>
      <c r="I93" s="8">
        <f>H93*F93*F7</f>
        <v>1214.0369800000001</v>
      </c>
      <c r="J93" s="8">
        <v>1</v>
      </c>
      <c r="K93" s="5">
        <v>0</v>
      </c>
      <c r="L93" s="8">
        <f>100*I93/I7</f>
        <v>0.19780277470784541</v>
      </c>
      <c r="M93" s="5">
        <v>1</v>
      </c>
      <c r="N93" s="8">
        <v>0</v>
      </c>
      <c r="O93" s="6" t="s">
        <v>476</v>
      </c>
      <c r="P93" s="6"/>
      <c r="Q93" s="6" t="s">
        <v>422</v>
      </c>
      <c r="R93" s="8">
        <f>G93*F93*F7</f>
        <v>945.88</v>
      </c>
      <c r="S93" s="2">
        <f>100*I93/B5:B5</f>
        <v>0.19780277470784541</v>
      </c>
      <c r="T93" s="3"/>
      <c r="U93" s="3" t="s">
        <v>476</v>
      </c>
      <c r="V93" s="3"/>
      <c r="W93" s="3"/>
      <c r="X93" s="3"/>
      <c r="Y93" s="3"/>
      <c r="Z93" s="3"/>
      <c r="AA93" s="3"/>
      <c r="AB93" s="1"/>
      <c r="AC93" s="2">
        <v>0</v>
      </c>
      <c r="AD93" s="2">
        <v>0</v>
      </c>
      <c r="AE93" s="2"/>
      <c r="AF93" s="3"/>
      <c r="AG93" s="1"/>
      <c r="AH93" s="2"/>
      <c r="AI93" s="2"/>
      <c r="AJ93" s="2">
        <v>0</v>
      </c>
      <c r="AK93" s="2">
        <v>0</v>
      </c>
      <c r="AL93" s="2">
        <v>0</v>
      </c>
      <c r="AM93" s="2">
        <v>0</v>
      </c>
      <c r="AN93" s="4">
        <v>0</v>
      </c>
      <c r="AO93" s="1">
        <v>1</v>
      </c>
      <c r="AP93" s="1">
        <v>0</v>
      </c>
      <c r="AQ93" s="4">
        <v>0</v>
      </c>
      <c r="AR93" s="1">
        <v>0</v>
      </c>
    </row>
    <row r="94" spans="1:44" x14ac:dyDescent="0.25">
      <c r="A94" s="6" t="s">
        <v>246</v>
      </c>
      <c r="B94" s="6"/>
      <c r="C94" s="6" t="s">
        <v>394</v>
      </c>
      <c r="D94" s="9" t="s">
        <v>477</v>
      </c>
      <c r="E94" s="6" t="s">
        <v>607</v>
      </c>
      <c r="F94" s="7">
        <v>3</v>
      </c>
      <c r="G94" s="8">
        <v>431.14</v>
      </c>
      <c r="H94" s="8">
        <f>G94*IF(AP94=0,B4,1)</f>
        <v>553.36819000000003</v>
      </c>
      <c r="I94" s="8">
        <f>H94*F94*F7</f>
        <v>1660.10457</v>
      </c>
      <c r="J94" s="8">
        <v>1</v>
      </c>
      <c r="K94" s="5">
        <v>0</v>
      </c>
      <c r="L94" s="8">
        <f>100*I94/I7</f>
        <v>0.27048046777881063</v>
      </c>
      <c r="M94" s="5">
        <v>1</v>
      </c>
      <c r="N94" s="8">
        <v>0</v>
      </c>
      <c r="O94" s="6" t="s">
        <v>202</v>
      </c>
      <c r="P94" s="6"/>
      <c r="Q94" s="6" t="s">
        <v>422</v>
      </c>
      <c r="R94" s="8">
        <f>G94*F94*F7</f>
        <v>1293.42</v>
      </c>
      <c r="S94" s="2">
        <f>100*I94/B5:B5</f>
        <v>0.27048046777881063</v>
      </c>
      <c r="T94" s="3"/>
      <c r="U94" s="3" t="s">
        <v>477</v>
      </c>
      <c r="V94" s="3"/>
      <c r="W94" s="3"/>
      <c r="X94" s="3"/>
      <c r="Y94" s="3"/>
      <c r="Z94" s="3"/>
      <c r="AA94" s="3"/>
      <c r="AB94" s="1"/>
      <c r="AC94" s="2">
        <v>0</v>
      </c>
      <c r="AD94" s="2">
        <v>0</v>
      </c>
      <c r="AE94" s="2"/>
      <c r="AF94" s="3"/>
      <c r="AG94" s="1"/>
      <c r="AH94" s="2"/>
      <c r="AI94" s="2"/>
      <c r="AJ94" s="2">
        <v>0</v>
      </c>
      <c r="AK94" s="2">
        <v>0</v>
      </c>
      <c r="AL94" s="2">
        <v>0</v>
      </c>
      <c r="AM94" s="2">
        <v>0</v>
      </c>
      <c r="AN94" s="4">
        <v>0</v>
      </c>
      <c r="AO94" s="1">
        <v>1</v>
      </c>
      <c r="AP94" s="1">
        <v>0</v>
      </c>
      <c r="AQ94" s="4">
        <v>0</v>
      </c>
      <c r="AR94" s="1">
        <v>0</v>
      </c>
    </row>
    <row r="95" spans="1:44" x14ac:dyDescent="0.25">
      <c r="A95" s="6" t="s">
        <v>529</v>
      </c>
      <c r="B95" s="6"/>
      <c r="C95" s="6" t="s">
        <v>573</v>
      </c>
      <c r="D95" s="9" t="s">
        <v>574</v>
      </c>
      <c r="E95" s="6" t="s">
        <v>607</v>
      </c>
      <c r="F95" s="7">
        <v>2</v>
      </c>
      <c r="G95" s="8">
        <v>1127.0999999999999</v>
      </c>
      <c r="H95" s="8">
        <f>G95*IF(AP95=0,B4,1)</f>
        <v>1446.63285</v>
      </c>
      <c r="I95" s="8">
        <f>H95*F95*F7</f>
        <v>2893.2656999999999</v>
      </c>
      <c r="J95" s="8">
        <v>1</v>
      </c>
      <c r="K95" s="5">
        <v>0</v>
      </c>
      <c r="L95" s="8">
        <f>100*I95/I7</f>
        <v>0.47139913598598676</v>
      </c>
      <c r="M95" s="5">
        <v>1</v>
      </c>
      <c r="N95" s="8">
        <v>0</v>
      </c>
      <c r="O95" s="6" t="s">
        <v>436</v>
      </c>
      <c r="P95" s="6"/>
      <c r="Q95" s="6" t="s">
        <v>422</v>
      </c>
      <c r="R95" s="8">
        <f>G95*F95*F7</f>
        <v>2254.1999999999998</v>
      </c>
      <c r="S95" s="2">
        <f>100*I95/B5:B5</f>
        <v>0.47139913598598676</v>
      </c>
      <c r="T95" s="3"/>
      <c r="U95" s="3" t="s">
        <v>574</v>
      </c>
      <c r="V95" s="3"/>
      <c r="W95" s="3"/>
      <c r="X95" s="3"/>
      <c r="Y95" s="3"/>
      <c r="Z95" s="3"/>
      <c r="AA95" s="3"/>
      <c r="AB95" s="1"/>
      <c r="AC95" s="2">
        <v>0</v>
      </c>
      <c r="AD95" s="2">
        <v>0</v>
      </c>
      <c r="AE95" s="2"/>
      <c r="AF95" s="3"/>
      <c r="AG95" s="1"/>
      <c r="AH95" s="2"/>
      <c r="AI95" s="2"/>
      <c r="AJ95" s="2">
        <v>0</v>
      </c>
      <c r="AK95" s="2">
        <v>0</v>
      </c>
      <c r="AL95" s="2">
        <v>0</v>
      </c>
      <c r="AM95" s="2">
        <v>0</v>
      </c>
      <c r="AN95" s="4">
        <v>0</v>
      </c>
      <c r="AO95" s="1">
        <v>1</v>
      </c>
      <c r="AP95" s="1">
        <v>0</v>
      </c>
      <c r="AQ95" s="4">
        <v>0</v>
      </c>
      <c r="AR95" s="1">
        <v>0</v>
      </c>
    </row>
    <row r="96" spans="1:44" x14ac:dyDescent="0.25">
      <c r="A96" s="6" t="s">
        <v>247</v>
      </c>
      <c r="B96" s="6"/>
      <c r="C96" s="6" t="s">
        <v>65</v>
      </c>
      <c r="D96" s="9" t="s">
        <v>625</v>
      </c>
      <c r="E96" s="6" t="s">
        <v>607</v>
      </c>
      <c r="F96" s="7">
        <v>4</v>
      </c>
      <c r="G96" s="8">
        <v>240.45</v>
      </c>
      <c r="H96" s="8">
        <f>G96*IF(AP96=0,B4,1)</f>
        <v>308.61757499999999</v>
      </c>
      <c r="I96" s="8">
        <f>H96*F96*F7</f>
        <v>1234.4703</v>
      </c>
      <c r="J96" s="8">
        <v>1</v>
      </c>
      <c r="K96" s="5">
        <v>0</v>
      </c>
      <c r="L96" s="8">
        <f>100*I96/I7</f>
        <v>0.20113197098364033</v>
      </c>
      <c r="M96" s="5">
        <v>1</v>
      </c>
      <c r="N96" s="8">
        <v>0</v>
      </c>
      <c r="O96" s="6" t="s">
        <v>395</v>
      </c>
      <c r="P96" s="6"/>
      <c r="Q96" s="6" t="s">
        <v>422</v>
      </c>
      <c r="R96" s="8">
        <f>G96*F96*F7</f>
        <v>961.8</v>
      </c>
      <c r="S96" s="2">
        <f>100*I96/B5:B5</f>
        <v>0.20113197098364033</v>
      </c>
      <c r="T96" s="3"/>
      <c r="U96" s="3" t="s">
        <v>625</v>
      </c>
      <c r="V96" s="3"/>
      <c r="W96" s="3"/>
      <c r="X96" s="3"/>
      <c r="Y96" s="3"/>
      <c r="Z96" s="3"/>
      <c r="AA96" s="3"/>
      <c r="AB96" s="1"/>
      <c r="AC96" s="2">
        <v>0</v>
      </c>
      <c r="AD96" s="2">
        <v>0</v>
      </c>
      <c r="AE96" s="2"/>
      <c r="AF96" s="3"/>
      <c r="AG96" s="1"/>
      <c r="AH96" s="2"/>
      <c r="AI96" s="2"/>
      <c r="AJ96" s="2">
        <v>0</v>
      </c>
      <c r="AK96" s="2">
        <v>0</v>
      </c>
      <c r="AL96" s="2">
        <v>0</v>
      </c>
      <c r="AM96" s="2">
        <v>0</v>
      </c>
      <c r="AN96" s="4">
        <v>0</v>
      </c>
      <c r="AO96" s="1">
        <v>1</v>
      </c>
      <c r="AP96" s="1">
        <v>0</v>
      </c>
      <c r="AQ96" s="4">
        <v>0</v>
      </c>
      <c r="AR96" s="1">
        <v>0</v>
      </c>
    </row>
    <row r="97" spans="1:44" x14ac:dyDescent="0.25">
      <c r="A97" s="6" t="s">
        <v>711</v>
      </c>
      <c r="B97" s="6"/>
      <c r="C97" s="6" t="s">
        <v>248</v>
      </c>
      <c r="D97" s="9" t="s">
        <v>665</v>
      </c>
      <c r="E97" s="6" t="s">
        <v>648</v>
      </c>
      <c r="F97" s="7">
        <v>13.5</v>
      </c>
      <c r="G97" s="8">
        <v>246.03</v>
      </c>
      <c r="H97" s="8">
        <f>G97*IF(AP97=0,B4,1)</f>
        <v>315.77950500000003</v>
      </c>
      <c r="I97" s="8">
        <f>H97*F97*F7</f>
        <v>4263.0233175000003</v>
      </c>
      <c r="J97" s="8">
        <v>1</v>
      </c>
      <c r="K97" s="5">
        <v>0</v>
      </c>
      <c r="L97" s="8">
        <f>100*I97/I7</f>
        <v>0.69457343947277805</v>
      </c>
      <c r="M97" s="5">
        <v>1</v>
      </c>
      <c r="N97" s="8">
        <v>0</v>
      </c>
      <c r="O97" s="6" t="s">
        <v>396</v>
      </c>
      <c r="P97" s="6"/>
      <c r="Q97" s="6" t="s">
        <v>649</v>
      </c>
      <c r="R97" s="8">
        <f>G97*F97*F7</f>
        <v>3321.4050000000002</v>
      </c>
      <c r="S97" s="2">
        <f>100*I97/B5:B5</f>
        <v>0.69457343947277805</v>
      </c>
      <c r="T97" s="3"/>
      <c r="U97" s="3" t="s">
        <v>665</v>
      </c>
      <c r="V97" s="3"/>
      <c r="W97" s="3"/>
      <c r="X97" s="3"/>
      <c r="Y97" s="3"/>
      <c r="Z97" s="3"/>
      <c r="AA97" s="3"/>
      <c r="AB97" s="1"/>
      <c r="AC97" s="2">
        <v>0</v>
      </c>
      <c r="AD97" s="2">
        <v>0</v>
      </c>
      <c r="AE97" s="2"/>
      <c r="AF97" s="3"/>
      <c r="AG97" s="1"/>
      <c r="AH97" s="2"/>
      <c r="AI97" s="2"/>
      <c r="AJ97" s="2">
        <v>0</v>
      </c>
      <c r="AK97" s="2">
        <v>0</v>
      </c>
      <c r="AL97" s="2">
        <v>0</v>
      </c>
      <c r="AM97" s="2">
        <v>0</v>
      </c>
      <c r="AN97" s="4">
        <v>0</v>
      </c>
      <c r="AO97" s="1">
        <v>1</v>
      </c>
      <c r="AP97" s="1">
        <v>0</v>
      </c>
      <c r="AQ97" s="4">
        <v>0</v>
      </c>
      <c r="AR97" s="1">
        <v>0</v>
      </c>
    </row>
    <row r="98" spans="1:44" x14ac:dyDescent="0.25">
      <c r="A98" s="6" t="s">
        <v>249</v>
      </c>
      <c r="B98" s="6"/>
      <c r="C98" s="6" t="s">
        <v>437</v>
      </c>
      <c r="D98" s="9" t="s">
        <v>26</v>
      </c>
      <c r="E98" s="6" t="s">
        <v>607</v>
      </c>
      <c r="F98" s="7">
        <v>4</v>
      </c>
      <c r="G98" s="8">
        <v>419.93</v>
      </c>
      <c r="H98" s="8">
        <f>G98*IF(AP98=0,B4,1)</f>
        <v>538.98015500000008</v>
      </c>
      <c r="I98" s="8">
        <f>H98*F98*F7</f>
        <v>2155.9206200000003</v>
      </c>
      <c r="J98" s="8">
        <v>1</v>
      </c>
      <c r="K98" s="5">
        <v>0</v>
      </c>
      <c r="L98" s="8">
        <f>100*I98/I7</f>
        <v>0.35126366635541734</v>
      </c>
      <c r="M98" s="5">
        <v>1</v>
      </c>
      <c r="N98" s="8">
        <v>0</v>
      </c>
      <c r="O98" s="6" t="s">
        <v>397</v>
      </c>
      <c r="P98" s="6"/>
      <c r="Q98" s="6" t="s">
        <v>422</v>
      </c>
      <c r="R98" s="8">
        <f>G98*F98*F7</f>
        <v>1679.72</v>
      </c>
      <c r="S98" s="2">
        <f>100*I98/B5:B5</f>
        <v>0.35126366635541734</v>
      </c>
      <c r="T98" s="3"/>
      <c r="U98" s="3" t="s">
        <v>26</v>
      </c>
      <c r="V98" s="3"/>
      <c r="W98" s="3"/>
      <c r="X98" s="3"/>
      <c r="Y98" s="3"/>
      <c r="Z98" s="3"/>
      <c r="AA98" s="3"/>
      <c r="AB98" s="1"/>
      <c r="AC98" s="2">
        <v>0</v>
      </c>
      <c r="AD98" s="2">
        <v>0</v>
      </c>
      <c r="AE98" s="2"/>
      <c r="AF98" s="3"/>
      <c r="AG98" s="1"/>
      <c r="AH98" s="2"/>
      <c r="AI98" s="2"/>
      <c r="AJ98" s="2">
        <v>0</v>
      </c>
      <c r="AK98" s="2">
        <v>0</v>
      </c>
      <c r="AL98" s="2">
        <v>0</v>
      </c>
      <c r="AM98" s="2">
        <v>0</v>
      </c>
      <c r="AN98" s="4">
        <v>0</v>
      </c>
      <c r="AO98" s="1">
        <v>1</v>
      </c>
      <c r="AP98" s="1">
        <v>0</v>
      </c>
      <c r="AQ98" s="4">
        <v>0</v>
      </c>
      <c r="AR98" s="1">
        <v>0</v>
      </c>
    </row>
    <row r="99" spans="1:44" x14ac:dyDescent="0.25">
      <c r="A99" s="6" t="s">
        <v>66</v>
      </c>
      <c r="B99" s="6"/>
      <c r="C99" s="6" t="s">
        <v>626</v>
      </c>
      <c r="D99" s="9" t="s">
        <v>627</v>
      </c>
      <c r="E99" s="6" t="s">
        <v>607</v>
      </c>
      <c r="F99" s="7">
        <v>4</v>
      </c>
      <c r="G99" s="8">
        <v>60.1</v>
      </c>
      <c r="H99" s="8">
        <f>G99*IF(AP99=0,B4,1)</f>
        <v>77.138350000000003</v>
      </c>
      <c r="I99" s="8">
        <f>H99*F99*F7</f>
        <v>308.55340000000001</v>
      </c>
      <c r="J99" s="8">
        <v>1</v>
      </c>
      <c r="K99" s="5">
        <v>0</v>
      </c>
      <c r="L99" s="8">
        <f>100*I99/I7</f>
        <v>5.0272536727455956E-2</v>
      </c>
      <c r="M99" s="5">
        <v>1</v>
      </c>
      <c r="N99" s="8">
        <v>0</v>
      </c>
      <c r="O99" s="6" t="s">
        <v>398</v>
      </c>
      <c r="P99" s="6"/>
      <c r="Q99" s="6" t="s">
        <v>422</v>
      </c>
      <c r="R99" s="8">
        <f>G99*F99*F7</f>
        <v>240.4</v>
      </c>
      <c r="S99" s="2">
        <f>100*I99/B5:B5</f>
        <v>5.0272536727455956E-2</v>
      </c>
      <c r="T99" s="3"/>
      <c r="U99" s="3" t="s">
        <v>627</v>
      </c>
      <c r="V99" s="3"/>
      <c r="W99" s="3"/>
      <c r="X99" s="3"/>
      <c r="Y99" s="3"/>
      <c r="Z99" s="3"/>
      <c r="AA99" s="3"/>
      <c r="AB99" s="1"/>
      <c r="AC99" s="2">
        <v>0</v>
      </c>
      <c r="AD99" s="2">
        <v>0</v>
      </c>
      <c r="AE99" s="2"/>
      <c r="AF99" s="3"/>
      <c r="AG99" s="1"/>
      <c r="AH99" s="2"/>
      <c r="AI99" s="2"/>
      <c r="AJ99" s="2">
        <v>0</v>
      </c>
      <c r="AK99" s="2">
        <v>0</v>
      </c>
      <c r="AL99" s="2">
        <v>0</v>
      </c>
      <c r="AM99" s="2">
        <v>0</v>
      </c>
      <c r="AN99" s="4">
        <v>0</v>
      </c>
      <c r="AO99" s="1">
        <v>1</v>
      </c>
      <c r="AP99" s="1">
        <v>0</v>
      </c>
      <c r="AQ99" s="4">
        <v>0</v>
      </c>
      <c r="AR99" s="1">
        <v>0</v>
      </c>
    </row>
    <row r="100" spans="1:44" x14ac:dyDescent="0.25">
      <c r="A100" s="6" t="s">
        <v>628</v>
      </c>
      <c r="B100" s="6"/>
      <c r="C100" s="6" t="s">
        <v>67</v>
      </c>
      <c r="D100" s="9" t="s">
        <v>250</v>
      </c>
      <c r="E100" s="6" t="s">
        <v>607</v>
      </c>
      <c r="F100" s="7">
        <v>3</v>
      </c>
      <c r="G100" s="8">
        <v>45.94</v>
      </c>
      <c r="H100" s="8">
        <f>G100*IF(AP100=0,B4,1)</f>
        <v>58.963990000000003</v>
      </c>
      <c r="I100" s="8">
        <f>H100*F100*F7</f>
        <v>176.89197000000001</v>
      </c>
      <c r="J100" s="8">
        <v>1</v>
      </c>
      <c r="K100" s="5">
        <v>0</v>
      </c>
      <c r="L100" s="8">
        <f>100*I100/I7</f>
        <v>2.8820969266963307E-2</v>
      </c>
      <c r="M100" s="5">
        <v>1</v>
      </c>
      <c r="N100" s="8">
        <v>0</v>
      </c>
      <c r="O100" s="6" t="s">
        <v>250</v>
      </c>
      <c r="P100" s="6"/>
      <c r="Q100" s="6" t="s">
        <v>422</v>
      </c>
      <c r="R100" s="8">
        <f>G100*F100*F7</f>
        <v>137.82</v>
      </c>
      <c r="S100" s="2">
        <f>100*I100/B5:B5</f>
        <v>2.8820969266963307E-2</v>
      </c>
      <c r="T100" s="3"/>
      <c r="U100" s="3" t="s">
        <v>250</v>
      </c>
      <c r="V100" s="3"/>
      <c r="W100" s="3"/>
      <c r="X100" s="3"/>
      <c r="Y100" s="3"/>
      <c r="Z100" s="3"/>
      <c r="AA100" s="3"/>
      <c r="AB100" s="1"/>
      <c r="AC100" s="2">
        <v>0</v>
      </c>
      <c r="AD100" s="2">
        <v>0</v>
      </c>
      <c r="AE100" s="2"/>
      <c r="AF100" s="3"/>
      <c r="AG100" s="1"/>
      <c r="AH100" s="2"/>
      <c r="AI100" s="2"/>
      <c r="AJ100" s="2">
        <v>0</v>
      </c>
      <c r="AK100" s="2">
        <v>0</v>
      </c>
      <c r="AL100" s="2">
        <v>0</v>
      </c>
      <c r="AM100" s="2">
        <v>0</v>
      </c>
      <c r="AN100" s="4">
        <v>0</v>
      </c>
      <c r="AO100" s="1">
        <v>1</v>
      </c>
      <c r="AP100" s="1">
        <v>0</v>
      </c>
      <c r="AQ100" s="4">
        <v>0</v>
      </c>
      <c r="AR100" s="1">
        <v>0</v>
      </c>
    </row>
    <row r="101" spans="1:44" x14ac:dyDescent="0.25">
      <c r="A101" s="6"/>
      <c r="B101" s="6" t="s">
        <v>712</v>
      </c>
      <c r="C101" s="6" t="s">
        <v>251</v>
      </c>
      <c r="D101" s="9" t="s">
        <v>478</v>
      </c>
      <c r="E101" s="6" t="s">
        <v>607</v>
      </c>
      <c r="F101" s="7">
        <v>2</v>
      </c>
      <c r="G101" s="8">
        <v>1457.84</v>
      </c>
      <c r="H101" s="8">
        <f>G101*IF(AP101=0,B4,1)</f>
        <v>1871.1376399999999</v>
      </c>
      <c r="I101" s="8">
        <f>H101*F101*F7</f>
        <v>3742.2752799999998</v>
      </c>
      <c r="J101" s="8">
        <v>1</v>
      </c>
      <c r="K101" s="5">
        <v>0</v>
      </c>
      <c r="L101" s="8">
        <f>100*I101/I7</f>
        <v>0.60972807772674198</v>
      </c>
      <c r="M101" s="5">
        <v>1</v>
      </c>
      <c r="N101" s="8">
        <v>0</v>
      </c>
      <c r="O101" s="6" t="s">
        <v>575</v>
      </c>
      <c r="P101" s="6"/>
      <c r="Q101" s="6" t="s">
        <v>422</v>
      </c>
      <c r="R101" s="8">
        <f>G101*F101*F7</f>
        <v>2915.68</v>
      </c>
      <c r="S101" s="2">
        <f>100*I101/B5:B5</f>
        <v>0.60972807772674198</v>
      </c>
      <c r="T101" s="3"/>
      <c r="U101" s="3"/>
      <c r="V101" s="3"/>
      <c r="W101" s="3"/>
      <c r="X101" s="3" t="s">
        <v>478</v>
      </c>
      <c r="Y101" s="3"/>
      <c r="Z101" s="3"/>
      <c r="AA101" s="3"/>
      <c r="AB101" s="1"/>
      <c r="AC101" s="2">
        <v>0</v>
      </c>
      <c r="AD101" s="2">
        <v>0</v>
      </c>
      <c r="AE101" s="2"/>
      <c r="AF101" s="3"/>
      <c r="AG101" s="1"/>
      <c r="AH101" s="2"/>
      <c r="AI101" s="2"/>
      <c r="AJ101" s="2">
        <v>0</v>
      </c>
      <c r="AK101" s="2">
        <v>0</v>
      </c>
      <c r="AL101" s="2">
        <v>0</v>
      </c>
      <c r="AM101" s="2">
        <v>0</v>
      </c>
      <c r="AN101" s="4">
        <v>0</v>
      </c>
      <c r="AO101" s="1">
        <v>1</v>
      </c>
      <c r="AP101" s="1">
        <v>0</v>
      </c>
      <c r="AQ101" s="4">
        <v>0</v>
      </c>
      <c r="AR101" s="1">
        <v>0</v>
      </c>
    </row>
    <row r="102" spans="1:44" x14ac:dyDescent="0.25">
      <c r="A102" s="6" t="s">
        <v>107</v>
      </c>
      <c r="B102" s="6"/>
      <c r="C102" s="6" t="s">
        <v>576</v>
      </c>
      <c r="D102" s="9" t="s">
        <v>299</v>
      </c>
      <c r="E102" s="6" t="s">
        <v>648</v>
      </c>
      <c r="F102" s="7">
        <v>3.2</v>
      </c>
      <c r="G102" s="8">
        <v>409.74</v>
      </c>
      <c r="H102" s="8">
        <f>G102*IF(AP102=0,B4,1)</f>
        <v>525.90129000000002</v>
      </c>
      <c r="I102" s="8">
        <f>H102*F102*F7</f>
        <v>1682.8841280000001</v>
      </c>
      <c r="J102" s="8">
        <v>1</v>
      </c>
      <c r="K102" s="5">
        <v>0</v>
      </c>
      <c r="L102" s="8">
        <f>100*I102/I7</f>
        <v>0.2741919360892886</v>
      </c>
      <c r="M102" s="5">
        <v>1</v>
      </c>
      <c r="N102" s="8">
        <v>0</v>
      </c>
      <c r="O102" s="6" t="s">
        <v>399</v>
      </c>
      <c r="P102" s="6"/>
      <c r="Q102" s="6" t="s">
        <v>649</v>
      </c>
      <c r="R102" s="8">
        <f>G102*F102*F7</f>
        <v>1311.1680000000001</v>
      </c>
      <c r="S102" s="2">
        <f>100*I102/B5:B5</f>
        <v>0.2741919360892886</v>
      </c>
      <c r="T102" s="3"/>
      <c r="U102" s="3" t="s">
        <v>299</v>
      </c>
      <c r="V102" s="3"/>
      <c r="W102" s="3"/>
      <c r="X102" s="3"/>
      <c r="Y102" s="3"/>
      <c r="Z102" s="3"/>
      <c r="AA102" s="3"/>
      <c r="AB102" s="1"/>
      <c r="AC102" s="2">
        <v>0</v>
      </c>
      <c r="AD102" s="2">
        <v>0</v>
      </c>
      <c r="AE102" s="2"/>
      <c r="AF102" s="3"/>
      <c r="AG102" s="1"/>
      <c r="AH102" s="2"/>
      <c r="AI102" s="2"/>
      <c r="AJ102" s="2">
        <v>0</v>
      </c>
      <c r="AK102" s="2">
        <v>0</v>
      </c>
      <c r="AL102" s="2">
        <v>0</v>
      </c>
      <c r="AM102" s="2">
        <v>0</v>
      </c>
      <c r="AN102" s="4">
        <v>0</v>
      </c>
      <c r="AO102" s="1">
        <v>1</v>
      </c>
      <c r="AP102" s="1">
        <v>0</v>
      </c>
      <c r="AQ102" s="4">
        <v>0</v>
      </c>
      <c r="AR102" s="1">
        <v>0</v>
      </c>
    </row>
    <row r="103" spans="1:44" s="18" customFormat="1" x14ac:dyDescent="0.25">
      <c r="A103" s="10"/>
      <c r="B103" s="10"/>
      <c r="C103" s="10" t="s">
        <v>666</v>
      </c>
      <c r="D103" s="10" t="s">
        <v>438</v>
      </c>
      <c r="E103" s="10"/>
      <c r="F103" s="11"/>
      <c r="G103" s="12">
        <v>50921.27</v>
      </c>
      <c r="H103" s="12">
        <f>(I104+I105+I106+I107+I108+I109+I110+I111+I112+I113+I114+I115+I116+I117+I118+I119+I120+I121+I122+I123+I124+I125+I126+I127+I128+I129+I130+I131+I132+I133+I134+I135+I136+I137+I138+I139+I140+I141)/F7</f>
        <v>65357.493042249997</v>
      </c>
      <c r="I103" s="12">
        <f>H103*F7</f>
        <v>65357.493042249997</v>
      </c>
      <c r="J103" s="12"/>
      <c r="K103" s="13">
        <v>0</v>
      </c>
      <c r="L103" s="12">
        <f>100*I103/I7</f>
        <v>10.648681782086861</v>
      </c>
      <c r="M103" s="13">
        <v>1</v>
      </c>
      <c r="N103" s="12">
        <v>0</v>
      </c>
      <c r="O103" s="10" t="s">
        <v>438</v>
      </c>
      <c r="P103" s="10"/>
      <c r="Q103" s="10"/>
      <c r="R103" s="12">
        <f>G103*F7</f>
        <v>50921.27</v>
      </c>
      <c r="S103" s="14">
        <f>100*I103/B5:B5</f>
        <v>10.648681782086861</v>
      </c>
      <c r="T103" s="15"/>
      <c r="U103" s="15"/>
      <c r="V103" s="15"/>
      <c r="W103" s="15"/>
      <c r="X103" s="15"/>
      <c r="Y103" s="15"/>
      <c r="Z103" s="15"/>
      <c r="AA103" s="15"/>
      <c r="AB103" s="16"/>
      <c r="AC103" s="14">
        <v>0</v>
      </c>
      <c r="AD103" s="14">
        <v>0</v>
      </c>
      <c r="AE103" s="14"/>
      <c r="AF103" s="15"/>
      <c r="AG103" s="16"/>
      <c r="AH103" s="14"/>
      <c r="AI103" s="14"/>
      <c r="AJ103" s="14">
        <v>0</v>
      </c>
      <c r="AK103" s="14">
        <v>0</v>
      </c>
      <c r="AL103" s="14">
        <v>0</v>
      </c>
      <c r="AM103" s="14">
        <v>0</v>
      </c>
      <c r="AN103" s="17">
        <v>0</v>
      </c>
      <c r="AO103" s="16">
        <v>0</v>
      </c>
      <c r="AP103" s="16">
        <v>0</v>
      </c>
      <c r="AQ103" s="17">
        <v>0</v>
      </c>
      <c r="AR103" s="16">
        <v>0</v>
      </c>
    </row>
    <row r="104" spans="1:44" x14ac:dyDescent="0.25">
      <c r="A104" s="6" t="s">
        <v>667</v>
      </c>
      <c r="B104" s="6"/>
      <c r="C104" s="6" t="s">
        <v>151</v>
      </c>
      <c r="D104" s="9" t="s">
        <v>338</v>
      </c>
      <c r="E104" s="6" t="s">
        <v>608</v>
      </c>
      <c r="F104" s="7">
        <v>215</v>
      </c>
      <c r="G104" s="8">
        <v>4.0199999999999996</v>
      </c>
      <c r="H104" s="8">
        <f>G104*IF(AP104=0,B4,1)</f>
        <v>5.1596700000000002</v>
      </c>
      <c r="I104" s="8">
        <f>H104*F104*F7</f>
        <v>1109.3290500000001</v>
      </c>
      <c r="J104" s="8">
        <v>1</v>
      </c>
      <c r="K104" s="5">
        <v>0</v>
      </c>
      <c r="L104" s="8">
        <f>100*I104/I7</f>
        <v>0.18074273499808727</v>
      </c>
      <c r="M104" s="5">
        <v>1</v>
      </c>
      <c r="N104" s="8">
        <v>0</v>
      </c>
      <c r="O104" s="6" t="s">
        <v>108</v>
      </c>
      <c r="P104" s="6"/>
      <c r="Q104" s="6" t="s">
        <v>371</v>
      </c>
      <c r="R104" s="8">
        <f>G104*F104*F7</f>
        <v>864.3</v>
      </c>
      <c r="S104" s="2">
        <f>100*I104/B5:B5</f>
        <v>0.18074273499808727</v>
      </c>
      <c r="T104" s="3"/>
      <c r="U104" s="3" t="s">
        <v>338</v>
      </c>
      <c r="V104" s="3"/>
      <c r="W104" s="3"/>
      <c r="X104" s="3"/>
      <c r="Y104" s="3"/>
      <c r="Z104" s="3"/>
      <c r="AA104" s="3"/>
      <c r="AB104" s="1"/>
      <c r="AC104" s="2">
        <v>0</v>
      </c>
      <c r="AD104" s="2">
        <v>0</v>
      </c>
      <c r="AE104" s="2"/>
      <c r="AF104" s="3"/>
      <c r="AG104" s="1"/>
      <c r="AH104" s="2"/>
      <c r="AI104" s="2"/>
      <c r="AJ104" s="2">
        <v>0</v>
      </c>
      <c r="AK104" s="2">
        <v>0</v>
      </c>
      <c r="AL104" s="2">
        <v>0</v>
      </c>
      <c r="AM104" s="2">
        <v>0</v>
      </c>
      <c r="AN104" s="4">
        <v>0</v>
      </c>
      <c r="AO104" s="1">
        <v>1</v>
      </c>
      <c r="AP104" s="1">
        <v>0</v>
      </c>
      <c r="AQ104" s="4">
        <v>0</v>
      </c>
      <c r="AR104" s="1">
        <v>0</v>
      </c>
    </row>
    <row r="105" spans="1:44" x14ac:dyDescent="0.25">
      <c r="A105" s="6" t="s">
        <v>300</v>
      </c>
      <c r="B105" s="6"/>
      <c r="C105" s="6" t="s">
        <v>339</v>
      </c>
      <c r="D105" s="9" t="s">
        <v>400</v>
      </c>
      <c r="E105" s="6" t="s">
        <v>608</v>
      </c>
      <c r="F105" s="7">
        <v>2494.6</v>
      </c>
      <c r="G105" s="8">
        <v>6.65</v>
      </c>
      <c r="H105" s="8">
        <f>G105*IF(AP105=0,B4,1)</f>
        <v>8.5352750000000004</v>
      </c>
      <c r="I105" s="8">
        <f>H105*F105*F7</f>
        <v>21292.097014999999</v>
      </c>
      <c r="J105" s="8">
        <v>1</v>
      </c>
      <c r="K105" s="5">
        <v>0</v>
      </c>
      <c r="L105" s="8">
        <f>100*I105/I7</f>
        <v>3.4691166235443935</v>
      </c>
      <c r="M105" s="5">
        <v>1</v>
      </c>
      <c r="N105" s="8">
        <v>0</v>
      </c>
      <c r="O105" s="6" t="s">
        <v>713</v>
      </c>
      <c r="P105" s="6"/>
      <c r="Q105" s="6" t="s">
        <v>371</v>
      </c>
      <c r="R105" s="8">
        <f>G105*F105*F7</f>
        <v>16589.09</v>
      </c>
      <c r="S105" s="2">
        <f>100*I105/B5:B5</f>
        <v>3.4691166235443935</v>
      </c>
      <c r="T105" s="3"/>
      <c r="U105" s="3" t="s">
        <v>400</v>
      </c>
      <c r="V105" s="3"/>
      <c r="W105" s="3"/>
      <c r="X105" s="3"/>
      <c r="Y105" s="3"/>
      <c r="Z105" s="3"/>
      <c r="AA105" s="3"/>
      <c r="AB105" s="1"/>
      <c r="AC105" s="2">
        <v>0</v>
      </c>
      <c r="AD105" s="2">
        <v>0</v>
      </c>
      <c r="AE105" s="2"/>
      <c r="AF105" s="3"/>
      <c r="AG105" s="1"/>
      <c r="AH105" s="2"/>
      <c r="AI105" s="2"/>
      <c r="AJ105" s="2">
        <v>0</v>
      </c>
      <c r="AK105" s="2">
        <v>0</v>
      </c>
      <c r="AL105" s="2">
        <v>0</v>
      </c>
      <c r="AM105" s="2">
        <v>0</v>
      </c>
      <c r="AN105" s="4">
        <v>0</v>
      </c>
      <c r="AO105" s="1">
        <v>1</v>
      </c>
      <c r="AP105" s="1">
        <v>0</v>
      </c>
      <c r="AQ105" s="4">
        <v>0</v>
      </c>
      <c r="AR105" s="1">
        <v>0</v>
      </c>
    </row>
    <row r="106" spans="1:44" x14ac:dyDescent="0.25">
      <c r="A106" s="6" t="s">
        <v>68</v>
      </c>
      <c r="B106" s="6"/>
      <c r="C106" s="6" t="s">
        <v>530</v>
      </c>
      <c r="D106" s="9" t="s">
        <v>301</v>
      </c>
      <c r="E106" s="6" t="s">
        <v>608</v>
      </c>
      <c r="F106" s="7">
        <v>83</v>
      </c>
      <c r="G106" s="8">
        <v>9.1300000000000008</v>
      </c>
      <c r="H106" s="8">
        <f>G106*IF(AP106=0,B4,1)</f>
        <v>11.718355000000003</v>
      </c>
      <c r="I106" s="8">
        <f>H106*F106*F7</f>
        <v>972.62346500000024</v>
      </c>
      <c r="J106" s="8">
        <v>1</v>
      </c>
      <c r="K106" s="5">
        <v>0</v>
      </c>
      <c r="L106" s="8">
        <f>100*I106/I7</f>
        <v>0.15846932448710008</v>
      </c>
      <c r="M106" s="5">
        <v>1</v>
      </c>
      <c r="N106" s="8">
        <v>0</v>
      </c>
      <c r="O106" s="6" t="s">
        <v>252</v>
      </c>
      <c r="P106" s="6"/>
      <c r="Q106" s="6" t="s">
        <v>371</v>
      </c>
      <c r="R106" s="8">
        <f>G106*F106*F7</f>
        <v>757.79000000000008</v>
      </c>
      <c r="S106" s="2">
        <f>100*I106/B5:B5</f>
        <v>0.15846932448710008</v>
      </c>
      <c r="T106" s="3"/>
      <c r="U106" s="3" t="s">
        <v>301</v>
      </c>
      <c r="V106" s="3"/>
      <c r="W106" s="3"/>
      <c r="X106" s="3"/>
      <c r="Y106" s="3"/>
      <c r="Z106" s="3"/>
      <c r="AA106" s="3"/>
      <c r="AB106" s="1"/>
      <c r="AC106" s="2">
        <v>0</v>
      </c>
      <c r="AD106" s="2">
        <v>0</v>
      </c>
      <c r="AE106" s="2"/>
      <c r="AF106" s="3"/>
      <c r="AG106" s="1"/>
      <c r="AH106" s="2"/>
      <c r="AI106" s="2"/>
      <c r="AJ106" s="2">
        <v>0</v>
      </c>
      <c r="AK106" s="2">
        <v>0</v>
      </c>
      <c r="AL106" s="2">
        <v>0</v>
      </c>
      <c r="AM106" s="2">
        <v>0</v>
      </c>
      <c r="AN106" s="4">
        <v>0</v>
      </c>
      <c r="AO106" s="1">
        <v>1</v>
      </c>
      <c r="AP106" s="1">
        <v>0</v>
      </c>
      <c r="AQ106" s="4">
        <v>0</v>
      </c>
      <c r="AR106" s="1">
        <v>0</v>
      </c>
    </row>
    <row r="107" spans="1:44" x14ac:dyDescent="0.25">
      <c r="A107" s="6" t="s">
        <v>439</v>
      </c>
      <c r="B107" s="6"/>
      <c r="C107" s="6" t="s">
        <v>714</v>
      </c>
      <c r="D107" s="9" t="s">
        <v>69</v>
      </c>
      <c r="E107" s="6" t="s">
        <v>608</v>
      </c>
      <c r="F107" s="7">
        <v>67.650000000000006</v>
      </c>
      <c r="G107" s="8">
        <v>15.14</v>
      </c>
      <c r="H107" s="8">
        <f>G107*IF(AP107=0,B4,1)</f>
        <v>19.432190000000002</v>
      </c>
      <c r="I107" s="8">
        <f>H107*F107*F7</f>
        <v>1314.5876535000002</v>
      </c>
      <c r="J107" s="8">
        <v>1</v>
      </c>
      <c r="K107" s="5">
        <v>0</v>
      </c>
      <c r="L107" s="8">
        <f>100*I107/I7</f>
        <v>0.21418547354214507</v>
      </c>
      <c r="M107" s="5">
        <v>1</v>
      </c>
      <c r="N107" s="8">
        <v>0</v>
      </c>
      <c r="O107" s="6" t="s">
        <v>27</v>
      </c>
      <c r="P107" s="6"/>
      <c r="Q107" s="6" t="s">
        <v>371</v>
      </c>
      <c r="R107" s="8">
        <f>G107*F107*F7</f>
        <v>1024.2210000000002</v>
      </c>
      <c r="S107" s="2">
        <f>100*I107/B5:B5</f>
        <v>0.21418547354214507</v>
      </c>
      <c r="T107" s="3"/>
      <c r="U107" s="3" t="s">
        <v>69</v>
      </c>
      <c r="V107" s="3"/>
      <c r="W107" s="3"/>
      <c r="X107" s="3"/>
      <c r="Y107" s="3"/>
      <c r="Z107" s="3"/>
      <c r="AA107" s="3"/>
      <c r="AB107" s="1"/>
      <c r="AC107" s="2">
        <v>0</v>
      </c>
      <c r="AD107" s="2">
        <v>0</v>
      </c>
      <c r="AE107" s="2"/>
      <c r="AF107" s="3"/>
      <c r="AG107" s="1"/>
      <c r="AH107" s="2"/>
      <c r="AI107" s="2"/>
      <c r="AJ107" s="2">
        <v>0</v>
      </c>
      <c r="AK107" s="2">
        <v>0</v>
      </c>
      <c r="AL107" s="2">
        <v>0</v>
      </c>
      <c r="AM107" s="2">
        <v>0</v>
      </c>
      <c r="AN107" s="4">
        <v>0</v>
      </c>
      <c r="AO107" s="1">
        <v>1</v>
      </c>
      <c r="AP107" s="1">
        <v>0</v>
      </c>
      <c r="AQ107" s="4">
        <v>0</v>
      </c>
      <c r="AR107" s="1">
        <v>0</v>
      </c>
    </row>
    <row r="108" spans="1:44" x14ac:dyDescent="0.25">
      <c r="A108" s="6" t="s">
        <v>668</v>
      </c>
      <c r="B108" s="6"/>
      <c r="C108" s="6" t="s">
        <v>152</v>
      </c>
      <c r="D108" s="9" t="s">
        <v>253</v>
      </c>
      <c r="E108" s="6" t="s">
        <v>608</v>
      </c>
      <c r="F108" s="7">
        <v>23.35</v>
      </c>
      <c r="G108" s="8">
        <v>55.21</v>
      </c>
      <c r="H108" s="8">
        <f>G108*IF(AP108=0,B4,1)</f>
        <v>70.862035000000006</v>
      </c>
      <c r="I108" s="8">
        <f>H108*F108*F7</f>
        <v>1654.6285172500002</v>
      </c>
      <c r="J108" s="8">
        <v>1</v>
      </c>
      <c r="K108" s="5">
        <v>0</v>
      </c>
      <c r="L108" s="8">
        <f>100*I108/I7</f>
        <v>0.26958825572411976</v>
      </c>
      <c r="M108" s="5">
        <v>1</v>
      </c>
      <c r="N108" s="8">
        <v>0</v>
      </c>
      <c r="O108" s="6" t="s">
        <v>577</v>
      </c>
      <c r="P108" s="6"/>
      <c r="Q108" s="6" t="s">
        <v>371</v>
      </c>
      <c r="R108" s="8">
        <f>G108*F108*F7</f>
        <v>1289.1535000000001</v>
      </c>
      <c r="S108" s="2">
        <f>100*I108/B5:B5</f>
        <v>0.26958825572411976</v>
      </c>
      <c r="T108" s="3"/>
      <c r="U108" s="3" t="s">
        <v>253</v>
      </c>
      <c r="V108" s="3"/>
      <c r="W108" s="3"/>
      <c r="X108" s="3"/>
      <c r="Y108" s="3"/>
      <c r="Z108" s="3"/>
      <c r="AA108" s="3"/>
      <c r="AB108" s="1"/>
      <c r="AC108" s="2">
        <v>0</v>
      </c>
      <c r="AD108" s="2">
        <v>0</v>
      </c>
      <c r="AE108" s="2"/>
      <c r="AF108" s="3"/>
      <c r="AG108" s="1"/>
      <c r="AH108" s="2"/>
      <c r="AI108" s="2"/>
      <c r="AJ108" s="2">
        <v>0</v>
      </c>
      <c r="AK108" s="2">
        <v>0</v>
      </c>
      <c r="AL108" s="2">
        <v>0</v>
      </c>
      <c r="AM108" s="2">
        <v>0</v>
      </c>
      <c r="AN108" s="4">
        <v>0</v>
      </c>
      <c r="AO108" s="1">
        <v>1</v>
      </c>
      <c r="AP108" s="1">
        <v>0</v>
      </c>
      <c r="AQ108" s="4">
        <v>0</v>
      </c>
      <c r="AR108" s="1">
        <v>0</v>
      </c>
    </row>
    <row r="109" spans="1:44" x14ac:dyDescent="0.25">
      <c r="A109" s="6" t="s">
        <v>70</v>
      </c>
      <c r="B109" s="6"/>
      <c r="C109" s="6" t="s">
        <v>340</v>
      </c>
      <c r="D109" s="9" t="s">
        <v>28</v>
      </c>
      <c r="E109" s="6" t="s">
        <v>608</v>
      </c>
      <c r="F109" s="7">
        <v>93.4</v>
      </c>
      <c r="G109" s="8">
        <v>100.34</v>
      </c>
      <c r="H109" s="8">
        <f>G109*IF(AP109=0,B4,1)</f>
        <v>128.78639000000001</v>
      </c>
      <c r="I109" s="8">
        <f>H109*F109*F7</f>
        <v>12028.648826000002</v>
      </c>
      <c r="J109" s="8">
        <v>1</v>
      </c>
      <c r="K109" s="5">
        <v>0</v>
      </c>
      <c r="L109" s="8">
        <f>100*I109/I7</f>
        <v>1.9598250736720289</v>
      </c>
      <c r="M109" s="5">
        <v>1</v>
      </c>
      <c r="N109" s="8">
        <v>0</v>
      </c>
      <c r="O109" s="6" t="s">
        <v>302</v>
      </c>
      <c r="P109" s="6"/>
      <c r="Q109" s="6" t="s">
        <v>371</v>
      </c>
      <c r="R109" s="8">
        <f>G109*F109*F7</f>
        <v>9371.7560000000012</v>
      </c>
      <c r="S109" s="2">
        <f>100*I109/B5:B5</f>
        <v>1.9598250736720289</v>
      </c>
      <c r="T109" s="3"/>
      <c r="U109" s="3" t="s">
        <v>28</v>
      </c>
      <c r="V109" s="3"/>
      <c r="W109" s="3"/>
      <c r="X109" s="3"/>
      <c r="Y109" s="3"/>
      <c r="Z109" s="3"/>
      <c r="AA109" s="3"/>
      <c r="AB109" s="1"/>
      <c r="AC109" s="2">
        <v>0</v>
      </c>
      <c r="AD109" s="2">
        <v>0</v>
      </c>
      <c r="AE109" s="2"/>
      <c r="AF109" s="3"/>
      <c r="AG109" s="1"/>
      <c r="AH109" s="2"/>
      <c r="AI109" s="2"/>
      <c r="AJ109" s="2">
        <v>0</v>
      </c>
      <c r="AK109" s="2">
        <v>0</v>
      </c>
      <c r="AL109" s="2">
        <v>0</v>
      </c>
      <c r="AM109" s="2">
        <v>0</v>
      </c>
      <c r="AN109" s="4">
        <v>0</v>
      </c>
      <c r="AO109" s="1">
        <v>1</v>
      </c>
      <c r="AP109" s="1">
        <v>0</v>
      </c>
      <c r="AQ109" s="4">
        <v>0</v>
      </c>
      <c r="AR109" s="1">
        <v>0</v>
      </c>
    </row>
    <row r="110" spans="1:44" x14ac:dyDescent="0.25">
      <c r="A110" s="6" t="s">
        <v>578</v>
      </c>
      <c r="B110" s="6"/>
      <c r="C110" s="6" t="s">
        <v>579</v>
      </c>
      <c r="D110" s="9" t="s">
        <v>109</v>
      </c>
      <c r="E110" s="6" t="s">
        <v>607</v>
      </c>
      <c r="F110" s="7">
        <v>1</v>
      </c>
      <c r="G110" s="8">
        <v>984.13</v>
      </c>
      <c r="H110" s="8">
        <f>G110*IF(AP110=0,B4,1)</f>
        <v>1263.1308550000001</v>
      </c>
      <c r="I110" s="8">
        <f>H110*F110*F7</f>
        <v>1263.1308550000001</v>
      </c>
      <c r="J110" s="8">
        <v>1</v>
      </c>
      <c r="K110" s="5">
        <v>0</v>
      </c>
      <c r="L110" s="8">
        <f>100*I110/I7</f>
        <v>0.20580162882525471</v>
      </c>
      <c r="M110" s="5">
        <v>1</v>
      </c>
      <c r="N110" s="8">
        <v>0</v>
      </c>
      <c r="O110" s="6" t="s">
        <v>401</v>
      </c>
      <c r="P110" s="6"/>
      <c r="Q110" s="6" t="s">
        <v>422</v>
      </c>
      <c r="R110" s="8">
        <f>G110*F110*F7</f>
        <v>984.13</v>
      </c>
      <c r="S110" s="2">
        <f>100*I110/B5:B5</f>
        <v>0.20580162882525471</v>
      </c>
      <c r="T110" s="3"/>
      <c r="U110" s="3" t="s">
        <v>109</v>
      </c>
      <c r="V110" s="3"/>
      <c r="W110" s="3"/>
      <c r="X110" s="3"/>
      <c r="Y110" s="3"/>
      <c r="Z110" s="3"/>
      <c r="AA110" s="3"/>
      <c r="AB110" s="1"/>
      <c r="AC110" s="2">
        <v>0</v>
      </c>
      <c r="AD110" s="2">
        <v>0</v>
      </c>
      <c r="AE110" s="2"/>
      <c r="AF110" s="3"/>
      <c r="AG110" s="1"/>
      <c r="AH110" s="2"/>
      <c r="AI110" s="2"/>
      <c r="AJ110" s="2">
        <v>0</v>
      </c>
      <c r="AK110" s="2">
        <v>0</v>
      </c>
      <c r="AL110" s="2">
        <v>0</v>
      </c>
      <c r="AM110" s="2">
        <v>0</v>
      </c>
      <c r="AN110" s="4">
        <v>0</v>
      </c>
      <c r="AO110" s="1">
        <v>1</v>
      </c>
      <c r="AP110" s="1">
        <v>0</v>
      </c>
      <c r="AQ110" s="4">
        <v>0</v>
      </c>
      <c r="AR110" s="1">
        <v>0</v>
      </c>
    </row>
    <row r="111" spans="1:44" x14ac:dyDescent="0.25">
      <c r="A111" s="6" t="s">
        <v>531</v>
      </c>
      <c r="B111" s="6"/>
      <c r="C111" s="6" t="s">
        <v>29</v>
      </c>
      <c r="D111" s="9" t="s">
        <v>254</v>
      </c>
      <c r="E111" s="6" t="s">
        <v>607</v>
      </c>
      <c r="F111" s="7">
        <v>9</v>
      </c>
      <c r="G111" s="8">
        <v>10.58</v>
      </c>
      <c r="H111" s="8">
        <f>G111*IF(AP111=0,B4,1)</f>
        <v>13.57943</v>
      </c>
      <c r="I111" s="8">
        <f>H111*F111*F7</f>
        <v>122.21487</v>
      </c>
      <c r="J111" s="8">
        <v>1</v>
      </c>
      <c r="K111" s="5">
        <v>0</v>
      </c>
      <c r="L111" s="8">
        <f>100*I111/I7</f>
        <v>1.9912441544044743E-2</v>
      </c>
      <c r="M111" s="5">
        <v>1</v>
      </c>
      <c r="N111" s="8">
        <v>0</v>
      </c>
      <c r="O111" s="6" t="s">
        <v>71</v>
      </c>
      <c r="P111" s="6"/>
      <c r="Q111" s="6" t="s">
        <v>422</v>
      </c>
      <c r="R111" s="8">
        <f>G111*F111*F7</f>
        <v>95.22</v>
      </c>
      <c r="S111" s="2">
        <f>100*I111/B5:B5</f>
        <v>1.9912441544044743E-2</v>
      </c>
      <c r="T111" s="3"/>
      <c r="U111" s="3" t="s">
        <v>254</v>
      </c>
      <c r="V111" s="3"/>
      <c r="W111" s="3"/>
      <c r="X111" s="3"/>
      <c r="Y111" s="3"/>
      <c r="Z111" s="3"/>
      <c r="AA111" s="3"/>
      <c r="AB111" s="1"/>
      <c r="AC111" s="2">
        <v>0</v>
      </c>
      <c r="AD111" s="2">
        <v>0</v>
      </c>
      <c r="AE111" s="2"/>
      <c r="AF111" s="3"/>
      <c r="AG111" s="1"/>
      <c r="AH111" s="2"/>
      <c r="AI111" s="2"/>
      <c r="AJ111" s="2">
        <v>0</v>
      </c>
      <c r="AK111" s="2">
        <v>0</v>
      </c>
      <c r="AL111" s="2">
        <v>0</v>
      </c>
      <c r="AM111" s="2">
        <v>0</v>
      </c>
      <c r="AN111" s="4">
        <v>0</v>
      </c>
      <c r="AO111" s="1">
        <v>1</v>
      </c>
      <c r="AP111" s="1">
        <v>0</v>
      </c>
      <c r="AQ111" s="4">
        <v>0</v>
      </c>
      <c r="AR111" s="1">
        <v>0</v>
      </c>
    </row>
    <row r="112" spans="1:44" x14ac:dyDescent="0.25">
      <c r="A112" s="6" t="s">
        <v>30</v>
      </c>
      <c r="B112" s="6"/>
      <c r="C112" s="6" t="s">
        <v>203</v>
      </c>
      <c r="D112" s="9" t="s">
        <v>580</v>
      </c>
      <c r="E112" s="6" t="s">
        <v>607</v>
      </c>
      <c r="F112" s="7">
        <v>1</v>
      </c>
      <c r="G112" s="8">
        <v>11.07</v>
      </c>
      <c r="H112" s="8">
        <f>G112*IF(AP112=0,B4,1)</f>
        <v>14.208345000000001</v>
      </c>
      <c r="I112" s="8">
        <f>H112*F112*F7</f>
        <v>14.208345000000001</v>
      </c>
      <c r="J112" s="8">
        <v>1</v>
      </c>
      <c r="K112" s="5">
        <v>0</v>
      </c>
      <c r="L112" s="8">
        <f>100*I112/I7</f>
        <v>2.3149624857443322E-3</v>
      </c>
      <c r="M112" s="5">
        <v>1</v>
      </c>
      <c r="N112" s="8">
        <v>0</v>
      </c>
      <c r="O112" s="6" t="s">
        <v>110</v>
      </c>
      <c r="P112" s="6"/>
      <c r="Q112" s="6" t="s">
        <v>422</v>
      </c>
      <c r="R112" s="8">
        <f>G112*F112*F7</f>
        <v>11.07</v>
      </c>
      <c r="S112" s="2">
        <f>100*I112/B5:B5</f>
        <v>2.3149624857443322E-3</v>
      </c>
      <c r="T112" s="3"/>
      <c r="U112" s="3" t="s">
        <v>580</v>
      </c>
      <c r="V112" s="3"/>
      <c r="W112" s="3"/>
      <c r="X112" s="3"/>
      <c r="Y112" s="3"/>
      <c r="Z112" s="3"/>
      <c r="AA112" s="3"/>
      <c r="AB112" s="1"/>
      <c r="AC112" s="2">
        <v>0</v>
      </c>
      <c r="AD112" s="2">
        <v>0</v>
      </c>
      <c r="AE112" s="2"/>
      <c r="AF112" s="3"/>
      <c r="AG112" s="1"/>
      <c r="AH112" s="2"/>
      <c r="AI112" s="2"/>
      <c r="AJ112" s="2">
        <v>0</v>
      </c>
      <c r="AK112" s="2">
        <v>0</v>
      </c>
      <c r="AL112" s="2">
        <v>0</v>
      </c>
      <c r="AM112" s="2">
        <v>0</v>
      </c>
      <c r="AN112" s="4">
        <v>0</v>
      </c>
      <c r="AO112" s="1">
        <v>1</v>
      </c>
      <c r="AP112" s="1">
        <v>0</v>
      </c>
      <c r="AQ112" s="4">
        <v>0</v>
      </c>
      <c r="AR112" s="1">
        <v>0</v>
      </c>
    </row>
    <row r="113" spans="1:44" x14ac:dyDescent="0.25">
      <c r="A113" s="6" t="s">
        <v>532</v>
      </c>
      <c r="B113" s="6"/>
      <c r="C113" s="6" t="s">
        <v>533</v>
      </c>
      <c r="D113" s="9" t="s">
        <v>341</v>
      </c>
      <c r="E113" s="6" t="s">
        <v>607</v>
      </c>
      <c r="F113" s="7">
        <v>8</v>
      </c>
      <c r="G113" s="8">
        <v>52.78</v>
      </c>
      <c r="H113" s="8">
        <f>G113*IF(AP113=0,B4,1)</f>
        <v>67.743130000000008</v>
      </c>
      <c r="I113" s="8">
        <f>H113*F113*F7</f>
        <v>541.94504000000006</v>
      </c>
      <c r="J113" s="8">
        <v>1</v>
      </c>
      <c r="K113" s="5">
        <v>0</v>
      </c>
      <c r="L113" s="8">
        <f>100*I113/I7</f>
        <v>8.8298984641435124E-2</v>
      </c>
      <c r="M113" s="5">
        <v>1</v>
      </c>
      <c r="N113" s="8">
        <v>0</v>
      </c>
      <c r="O113" s="6" t="s">
        <v>153</v>
      </c>
      <c r="P113" s="6"/>
      <c r="Q113" s="6" t="s">
        <v>422</v>
      </c>
      <c r="R113" s="8">
        <f>G113*F113*F7</f>
        <v>422.24</v>
      </c>
      <c r="S113" s="2">
        <f>100*I113/B5:B5</f>
        <v>8.8298984641435124E-2</v>
      </c>
      <c r="T113" s="3"/>
      <c r="U113" s="3" t="s">
        <v>341</v>
      </c>
      <c r="V113" s="3"/>
      <c r="W113" s="3"/>
      <c r="X113" s="3"/>
      <c r="Y113" s="3"/>
      <c r="Z113" s="3"/>
      <c r="AA113" s="3"/>
      <c r="AB113" s="1"/>
      <c r="AC113" s="2">
        <v>0</v>
      </c>
      <c r="AD113" s="2">
        <v>0</v>
      </c>
      <c r="AE113" s="2"/>
      <c r="AF113" s="3"/>
      <c r="AG113" s="1"/>
      <c r="AH113" s="2"/>
      <c r="AI113" s="2"/>
      <c r="AJ113" s="2">
        <v>0</v>
      </c>
      <c r="AK113" s="2">
        <v>0</v>
      </c>
      <c r="AL113" s="2">
        <v>0</v>
      </c>
      <c r="AM113" s="2">
        <v>0</v>
      </c>
      <c r="AN113" s="4">
        <v>0</v>
      </c>
      <c r="AO113" s="1">
        <v>1</v>
      </c>
      <c r="AP113" s="1">
        <v>0</v>
      </c>
      <c r="AQ113" s="4">
        <v>0</v>
      </c>
      <c r="AR113" s="1">
        <v>0</v>
      </c>
    </row>
    <row r="114" spans="1:44" x14ac:dyDescent="0.25">
      <c r="A114" s="6" t="s">
        <v>715</v>
      </c>
      <c r="B114" s="6"/>
      <c r="C114" s="6" t="s">
        <v>716</v>
      </c>
      <c r="D114" s="9" t="s">
        <v>669</v>
      </c>
      <c r="E114" s="6" t="s">
        <v>607</v>
      </c>
      <c r="F114" s="7">
        <v>4</v>
      </c>
      <c r="G114" s="8">
        <v>53.75</v>
      </c>
      <c r="H114" s="8">
        <f>G114*IF(AP114=0,B4,1)</f>
        <v>68.988125000000011</v>
      </c>
      <c r="I114" s="8">
        <f>H114*F114*F7</f>
        <v>275.95250000000004</v>
      </c>
      <c r="J114" s="8">
        <v>1</v>
      </c>
      <c r="K114" s="5">
        <v>0</v>
      </c>
      <c r="L114" s="8">
        <f>100*I114/I7</f>
        <v>4.4960879352758033E-2</v>
      </c>
      <c r="M114" s="5">
        <v>1</v>
      </c>
      <c r="N114" s="8">
        <v>0</v>
      </c>
      <c r="O114" s="6" t="s">
        <v>204</v>
      </c>
      <c r="P114" s="6"/>
      <c r="Q114" s="6" t="s">
        <v>422</v>
      </c>
      <c r="R114" s="8">
        <f>G114*F114*F7</f>
        <v>215</v>
      </c>
      <c r="S114" s="2">
        <f>100*I114/B5:B5</f>
        <v>4.4960879352758033E-2</v>
      </c>
      <c r="T114" s="3"/>
      <c r="U114" s="3" t="s">
        <v>669</v>
      </c>
      <c r="V114" s="3"/>
      <c r="W114" s="3"/>
      <c r="X114" s="3"/>
      <c r="Y114" s="3"/>
      <c r="Z114" s="3"/>
      <c r="AA114" s="3"/>
      <c r="AB114" s="1"/>
      <c r="AC114" s="2">
        <v>0</v>
      </c>
      <c r="AD114" s="2">
        <v>0</v>
      </c>
      <c r="AE114" s="2"/>
      <c r="AF114" s="3"/>
      <c r="AG114" s="1"/>
      <c r="AH114" s="2"/>
      <c r="AI114" s="2"/>
      <c r="AJ114" s="2">
        <v>0</v>
      </c>
      <c r="AK114" s="2">
        <v>0</v>
      </c>
      <c r="AL114" s="2">
        <v>0</v>
      </c>
      <c r="AM114" s="2">
        <v>0</v>
      </c>
      <c r="AN114" s="4">
        <v>0</v>
      </c>
      <c r="AO114" s="1">
        <v>1</v>
      </c>
      <c r="AP114" s="1">
        <v>0</v>
      </c>
      <c r="AQ114" s="4">
        <v>0</v>
      </c>
      <c r="AR114" s="1">
        <v>0</v>
      </c>
    </row>
    <row r="115" spans="1:44" x14ac:dyDescent="0.25">
      <c r="A115" s="6" t="s">
        <v>205</v>
      </c>
      <c r="B115" s="6"/>
      <c r="C115" s="6" t="s">
        <v>154</v>
      </c>
      <c r="D115" s="9" t="s">
        <v>717</v>
      </c>
      <c r="E115" s="6" t="s">
        <v>607</v>
      </c>
      <c r="F115" s="7">
        <v>1</v>
      </c>
      <c r="G115" s="8">
        <v>55.65</v>
      </c>
      <c r="H115" s="8">
        <f>G115*IF(AP115=0,B4,1)</f>
        <v>71.426775000000006</v>
      </c>
      <c r="I115" s="8">
        <f>H115*F115*F7</f>
        <v>71.426775000000006</v>
      </c>
      <c r="J115" s="8">
        <v>1</v>
      </c>
      <c r="K115" s="5">
        <v>0</v>
      </c>
      <c r="L115" s="8">
        <f>100*I115/I7</f>
        <v>1.163754853944644E-2</v>
      </c>
      <c r="M115" s="5">
        <v>1</v>
      </c>
      <c r="N115" s="8">
        <v>0</v>
      </c>
      <c r="O115" s="6" t="s">
        <v>206</v>
      </c>
      <c r="P115" s="6"/>
      <c r="Q115" s="6" t="s">
        <v>422</v>
      </c>
      <c r="R115" s="8">
        <f>G115*F115*F7</f>
        <v>55.65</v>
      </c>
      <c r="S115" s="2">
        <f>100*I115/B5:B5</f>
        <v>1.163754853944644E-2</v>
      </c>
      <c r="T115" s="3"/>
      <c r="U115" s="3" t="s">
        <v>717</v>
      </c>
      <c r="V115" s="3"/>
      <c r="W115" s="3"/>
      <c r="X115" s="3"/>
      <c r="Y115" s="3"/>
      <c r="Z115" s="3"/>
      <c r="AA115" s="3"/>
      <c r="AB115" s="1"/>
      <c r="AC115" s="2">
        <v>0</v>
      </c>
      <c r="AD115" s="2">
        <v>0</v>
      </c>
      <c r="AE115" s="2"/>
      <c r="AF115" s="3"/>
      <c r="AG115" s="1"/>
      <c r="AH115" s="2"/>
      <c r="AI115" s="2"/>
      <c r="AJ115" s="2">
        <v>0</v>
      </c>
      <c r="AK115" s="2">
        <v>0</v>
      </c>
      <c r="AL115" s="2">
        <v>0</v>
      </c>
      <c r="AM115" s="2">
        <v>0</v>
      </c>
      <c r="AN115" s="4">
        <v>0</v>
      </c>
      <c r="AO115" s="1">
        <v>1</v>
      </c>
      <c r="AP115" s="1">
        <v>0</v>
      </c>
      <c r="AQ115" s="4">
        <v>0</v>
      </c>
      <c r="AR115" s="1">
        <v>0</v>
      </c>
    </row>
    <row r="116" spans="1:44" x14ac:dyDescent="0.25">
      <c r="A116" s="6" t="s">
        <v>440</v>
      </c>
      <c r="B116" s="6"/>
      <c r="C116" s="6" t="s">
        <v>342</v>
      </c>
      <c r="D116" s="9" t="s">
        <v>402</v>
      </c>
      <c r="E116" s="6" t="s">
        <v>607</v>
      </c>
      <c r="F116" s="7">
        <v>1</v>
      </c>
      <c r="G116" s="8">
        <v>387.94</v>
      </c>
      <c r="H116" s="8">
        <f>G116*IF(AP116=0,B4,1)</f>
        <v>497.92099000000002</v>
      </c>
      <c r="I116" s="8">
        <f>H116*F116*F7</f>
        <v>497.92099000000002</v>
      </c>
      <c r="J116" s="8">
        <v>1</v>
      </c>
      <c r="K116" s="5">
        <v>0</v>
      </c>
      <c r="L116" s="8">
        <f>100*I116/I7</f>
        <v>8.1126155981902093E-2</v>
      </c>
      <c r="M116" s="5">
        <v>1</v>
      </c>
      <c r="N116" s="8">
        <v>0</v>
      </c>
      <c r="O116" s="6" t="s">
        <v>255</v>
      </c>
      <c r="P116" s="6"/>
      <c r="Q116" s="6" t="s">
        <v>422</v>
      </c>
      <c r="R116" s="8">
        <f>G116*F116*F7</f>
        <v>387.94</v>
      </c>
      <c r="S116" s="2">
        <f>100*I116/B5:B5</f>
        <v>8.1126155981902093E-2</v>
      </c>
      <c r="T116" s="3"/>
      <c r="U116" s="3" t="s">
        <v>402</v>
      </c>
      <c r="V116" s="3"/>
      <c r="W116" s="3"/>
      <c r="X116" s="3"/>
      <c r="Y116" s="3"/>
      <c r="Z116" s="3"/>
      <c r="AA116" s="3"/>
      <c r="AB116" s="1"/>
      <c r="AC116" s="2">
        <v>0</v>
      </c>
      <c r="AD116" s="2">
        <v>0</v>
      </c>
      <c r="AE116" s="2"/>
      <c r="AF116" s="3"/>
      <c r="AG116" s="1"/>
      <c r="AH116" s="2"/>
      <c r="AI116" s="2"/>
      <c r="AJ116" s="2">
        <v>0</v>
      </c>
      <c r="AK116" s="2">
        <v>0</v>
      </c>
      <c r="AL116" s="2">
        <v>0</v>
      </c>
      <c r="AM116" s="2">
        <v>0</v>
      </c>
      <c r="AN116" s="4">
        <v>0</v>
      </c>
      <c r="AO116" s="1">
        <v>1</v>
      </c>
      <c r="AP116" s="1">
        <v>0</v>
      </c>
      <c r="AQ116" s="4">
        <v>0</v>
      </c>
      <c r="AR116" s="1">
        <v>0</v>
      </c>
    </row>
    <row r="117" spans="1:44" x14ac:dyDescent="0.25">
      <c r="A117" s="6"/>
      <c r="B117" s="6" t="s">
        <v>718</v>
      </c>
      <c r="C117" s="6" t="s">
        <v>534</v>
      </c>
      <c r="D117" s="9" t="s">
        <v>441</v>
      </c>
      <c r="E117" s="6" t="s">
        <v>607</v>
      </c>
      <c r="F117" s="7">
        <v>7</v>
      </c>
      <c r="G117" s="8">
        <v>148.72</v>
      </c>
      <c r="H117" s="8">
        <f>G117*IF(AP117=0,B4,1)</f>
        <v>190.88212000000001</v>
      </c>
      <c r="I117" s="8">
        <f>H117*F117*F7</f>
        <v>1336.1748400000001</v>
      </c>
      <c r="J117" s="8">
        <v>1</v>
      </c>
      <c r="K117" s="5">
        <v>0</v>
      </c>
      <c r="L117" s="8">
        <f>100*I117/I7</f>
        <v>0.21770266902974525</v>
      </c>
      <c r="M117" s="5">
        <v>1</v>
      </c>
      <c r="N117" s="8">
        <v>0</v>
      </c>
      <c r="O117" s="6" t="s">
        <v>441</v>
      </c>
      <c r="P117" s="6"/>
      <c r="Q117" s="6" t="s">
        <v>422</v>
      </c>
      <c r="R117" s="8">
        <f>G117*F117*F7</f>
        <v>1041.04</v>
      </c>
      <c r="S117" s="2">
        <f>100*I117/B5:B5</f>
        <v>0.21770266902974525</v>
      </c>
      <c r="T117" s="3"/>
      <c r="U117" s="3"/>
      <c r="V117" s="3"/>
      <c r="W117" s="3"/>
      <c r="X117" s="3" t="s">
        <v>441</v>
      </c>
      <c r="Y117" s="3"/>
      <c r="Z117" s="3"/>
      <c r="AA117" s="3"/>
      <c r="AB117" s="1"/>
      <c r="AC117" s="2">
        <v>0</v>
      </c>
      <c r="AD117" s="2">
        <v>0</v>
      </c>
      <c r="AE117" s="2"/>
      <c r="AF117" s="3"/>
      <c r="AG117" s="1"/>
      <c r="AH117" s="2"/>
      <c r="AI117" s="2"/>
      <c r="AJ117" s="2">
        <v>0</v>
      </c>
      <c r="AK117" s="2">
        <v>0</v>
      </c>
      <c r="AL117" s="2">
        <v>0</v>
      </c>
      <c r="AM117" s="2">
        <v>0</v>
      </c>
      <c r="AN117" s="4">
        <v>0</v>
      </c>
      <c r="AO117" s="1">
        <v>1</v>
      </c>
      <c r="AP117" s="1">
        <v>0</v>
      </c>
      <c r="AQ117" s="4">
        <v>0</v>
      </c>
      <c r="AR117" s="1">
        <v>0</v>
      </c>
    </row>
    <row r="118" spans="1:44" x14ac:dyDescent="0.25">
      <c r="A118" s="6" t="s">
        <v>303</v>
      </c>
      <c r="B118" s="6"/>
      <c r="C118" s="6" t="s">
        <v>31</v>
      </c>
      <c r="D118" s="9" t="s">
        <v>72</v>
      </c>
      <c r="E118" s="6" t="s">
        <v>608</v>
      </c>
      <c r="F118" s="7">
        <v>422.5</v>
      </c>
      <c r="G118" s="8">
        <v>8.57</v>
      </c>
      <c r="H118" s="8">
        <f>G118*IF(AP118=0,B4,1)</f>
        <v>10.999595000000001</v>
      </c>
      <c r="I118" s="8">
        <f>H118*F118*F7</f>
        <v>4647.3288875000007</v>
      </c>
      <c r="J118" s="8">
        <v>1</v>
      </c>
      <c r="K118" s="5">
        <v>0</v>
      </c>
      <c r="L118" s="8">
        <f>100*I118/I7</f>
        <v>0.75718826038348896</v>
      </c>
      <c r="M118" s="5">
        <v>1</v>
      </c>
      <c r="N118" s="8">
        <v>0</v>
      </c>
      <c r="O118" s="6" t="s">
        <v>73</v>
      </c>
      <c r="P118" s="6"/>
      <c r="Q118" s="6" t="s">
        <v>371</v>
      </c>
      <c r="R118" s="8">
        <f>G118*F118*F7</f>
        <v>3620.8250000000003</v>
      </c>
      <c r="S118" s="2">
        <f>100*I118/B5:B5</f>
        <v>0.75718826038348896</v>
      </c>
      <c r="T118" s="3"/>
      <c r="U118" s="3" t="s">
        <v>72</v>
      </c>
      <c r="V118" s="3"/>
      <c r="W118" s="3"/>
      <c r="X118" s="3"/>
      <c r="Y118" s="3"/>
      <c r="Z118" s="3"/>
      <c r="AA118" s="3"/>
      <c r="AB118" s="1"/>
      <c r="AC118" s="2">
        <v>0</v>
      </c>
      <c r="AD118" s="2">
        <v>0</v>
      </c>
      <c r="AE118" s="2"/>
      <c r="AF118" s="3"/>
      <c r="AG118" s="1"/>
      <c r="AH118" s="2"/>
      <c r="AI118" s="2"/>
      <c r="AJ118" s="2">
        <v>0</v>
      </c>
      <c r="AK118" s="2">
        <v>0</v>
      </c>
      <c r="AL118" s="2">
        <v>0</v>
      </c>
      <c r="AM118" s="2">
        <v>0</v>
      </c>
      <c r="AN118" s="4">
        <v>0</v>
      </c>
      <c r="AO118" s="1">
        <v>1</v>
      </c>
      <c r="AP118" s="1">
        <v>0</v>
      </c>
      <c r="AQ118" s="4">
        <v>0</v>
      </c>
      <c r="AR118" s="1">
        <v>0</v>
      </c>
    </row>
    <row r="119" spans="1:44" x14ac:dyDescent="0.25">
      <c r="A119" s="6" t="s">
        <v>479</v>
      </c>
      <c r="B119" s="6"/>
      <c r="C119" s="6" t="s">
        <v>207</v>
      </c>
      <c r="D119" s="9" t="s">
        <v>403</v>
      </c>
      <c r="E119" s="6" t="s">
        <v>608</v>
      </c>
      <c r="F119" s="7">
        <v>67.400000000000006</v>
      </c>
      <c r="G119" s="8">
        <v>9.6</v>
      </c>
      <c r="H119" s="8">
        <f>G119*IF(AP119=0,B4,1)</f>
        <v>12.3216</v>
      </c>
      <c r="I119" s="8">
        <f>H119*F119*F7</f>
        <v>830.47584000000006</v>
      </c>
      <c r="J119" s="8">
        <v>1</v>
      </c>
      <c r="K119" s="5">
        <v>0</v>
      </c>
      <c r="L119" s="8">
        <f>100*I119/I7</f>
        <v>0.13530924361120258</v>
      </c>
      <c r="M119" s="5">
        <v>1</v>
      </c>
      <c r="N119" s="8">
        <v>0</v>
      </c>
      <c r="O119" s="6" t="s">
        <v>256</v>
      </c>
      <c r="P119" s="6"/>
      <c r="Q119" s="6" t="s">
        <v>371</v>
      </c>
      <c r="R119" s="8">
        <f>G119*F119*F7</f>
        <v>647.04000000000008</v>
      </c>
      <c r="S119" s="2">
        <f>100*I119/B5:B5</f>
        <v>0.13530924361120258</v>
      </c>
      <c r="T119" s="3"/>
      <c r="U119" s="3" t="s">
        <v>403</v>
      </c>
      <c r="V119" s="3"/>
      <c r="W119" s="3"/>
      <c r="X119" s="3"/>
      <c r="Y119" s="3"/>
      <c r="Z119" s="3"/>
      <c r="AA119" s="3"/>
      <c r="AB119" s="1"/>
      <c r="AC119" s="2">
        <v>0</v>
      </c>
      <c r="AD119" s="2">
        <v>0</v>
      </c>
      <c r="AE119" s="2"/>
      <c r="AF119" s="3"/>
      <c r="AG119" s="1"/>
      <c r="AH119" s="2"/>
      <c r="AI119" s="2"/>
      <c r="AJ119" s="2">
        <v>0</v>
      </c>
      <c r="AK119" s="2">
        <v>0</v>
      </c>
      <c r="AL119" s="2">
        <v>0</v>
      </c>
      <c r="AM119" s="2">
        <v>0</v>
      </c>
      <c r="AN119" s="4">
        <v>0</v>
      </c>
      <c r="AO119" s="1">
        <v>1</v>
      </c>
      <c r="AP119" s="1">
        <v>0</v>
      </c>
      <c r="AQ119" s="4">
        <v>0</v>
      </c>
      <c r="AR119" s="1">
        <v>0</v>
      </c>
    </row>
    <row r="120" spans="1:44" x14ac:dyDescent="0.25">
      <c r="A120" s="6" t="s">
        <v>670</v>
      </c>
      <c r="B120" s="6"/>
      <c r="C120" s="6" t="s">
        <v>404</v>
      </c>
      <c r="D120" s="9" t="s">
        <v>480</v>
      </c>
      <c r="E120" s="6" t="s">
        <v>608</v>
      </c>
      <c r="F120" s="7">
        <v>36.450000000000003</v>
      </c>
      <c r="G120" s="8">
        <v>12.64</v>
      </c>
      <c r="H120" s="8">
        <f>G120*IF(AP120=0,B4,1)</f>
        <v>16.22344</v>
      </c>
      <c r="I120" s="8">
        <f>H120*F120*F7</f>
        <v>591.34438800000009</v>
      </c>
      <c r="J120" s="8">
        <v>1</v>
      </c>
      <c r="K120" s="5">
        <v>0</v>
      </c>
      <c r="L120" s="8">
        <f>100*I120/I7</f>
        <v>9.6347609406686061E-2</v>
      </c>
      <c r="M120" s="5">
        <v>1</v>
      </c>
      <c r="N120" s="8">
        <v>0</v>
      </c>
      <c r="O120" s="6" t="s">
        <v>74</v>
      </c>
      <c r="P120" s="6"/>
      <c r="Q120" s="6" t="s">
        <v>371</v>
      </c>
      <c r="R120" s="8">
        <f>G120*F120*F7</f>
        <v>460.72800000000007</v>
      </c>
      <c r="S120" s="2">
        <f>100*I120/B5:B5</f>
        <v>9.6347609406686061E-2</v>
      </c>
      <c r="T120" s="3"/>
      <c r="U120" s="3" t="s">
        <v>480</v>
      </c>
      <c r="V120" s="3"/>
      <c r="W120" s="3"/>
      <c r="X120" s="3"/>
      <c r="Y120" s="3"/>
      <c r="Z120" s="3"/>
      <c r="AA120" s="3"/>
      <c r="AB120" s="1"/>
      <c r="AC120" s="2">
        <v>0</v>
      </c>
      <c r="AD120" s="2">
        <v>0</v>
      </c>
      <c r="AE120" s="2"/>
      <c r="AF120" s="3"/>
      <c r="AG120" s="1"/>
      <c r="AH120" s="2"/>
      <c r="AI120" s="2"/>
      <c r="AJ120" s="2">
        <v>0</v>
      </c>
      <c r="AK120" s="2">
        <v>0</v>
      </c>
      <c r="AL120" s="2">
        <v>0</v>
      </c>
      <c r="AM120" s="2">
        <v>0</v>
      </c>
      <c r="AN120" s="4">
        <v>0</v>
      </c>
      <c r="AO120" s="1">
        <v>1</v>
      </c>
      <c r="AP120" s="1">
        <v>0</v>
      </c>
      <c r="AQ120" s="4">
        <v>0</v>
      </c>
      <c r="AR120" s="1">
        <v>0</v>
      </c>
    </row>
    <row r="121" spans="1:44" x14ac:dyDescent="0.25">
      <c r="A121" s="6" t="s">
        <v>629</v>
      </c>
      <c r="B121" s="6"/>
      <c r="C121" s="6" t="s">
        <v>581</v>
      </c>
      <c r="D121" s="9" t="s">
        <v>630</v>
      </c>
      <c r="E121" s="6" t="s">
        <v>607</v>
      </c>
      <c r="F121" s="7">
        <v>6</v>
      </c>
      <c r="G121" s="8">
        <v>17.97</v>
      </c>
      <c r="H121" s="8">
        <f>G121*IF(AP121=0,B4,1)</f>
        <v>23.064495000000001</v>
      </c>
      <c r="I121" s="8">
        <f>H121*F121*F7</f>
        <v>138.38697000000002</v>
      </c>
      <c r="J121" s="8">
        <v>1</v>
      </c>
      <c r="K121" s="5">
        <v>0</v>
      </c>
      <c r="L121" s="8">
        <f>100*I121/I7</f>
        <v>2.2547358194485449E-2</v>
      </c>
      <c r="M121" s="5">
        <v>1</v>
      </c>
      <c r="N121" s="8">
        <v>0</v>
      </c>
      <c r="O121" s="6" t="s">
        <v>582</v>
      </c>
      <c r="P121" s="6"/>
      <c r="Q121" s="6" t="s">
        <v>422</v>
      </c>
      <c r="R121" s="8">
        <f>G121*F121*F7</f>
        <v>107.82</v>
      </c>
      <c r="S121" s="2">
        <f>100*I121/B5:B5</f>
        <v>2.2547358194485449E-2</v>
      </c>
      <c r="T121" s="3"/>
      <c r="U121" s="3" t="s">
        <v>630</v>
      </c>
      <c r="V121" s="3"/>
      <c r="W121" s="3"/>
      <c r="X121" s="3"/>
      <c r="Y121" s="3"/>
      <c r="Z121" s="3"/>
      <c r="AA121" s="3"/>
      <c r="AB121" s="1"/>
      <c r="AC121" s="2">
        <v>0</v>
      </c>
      <c r="AD121" s="2">
        <v>0</v>
      </c>
      <c r="AE121" s="2"/>
      <c r="AF121" s="3"/>
      <c r="AG121" s="1"/>
      <c r="AH121" s="2"/>
      <c r="AI121" s="2"/>
      <c r="AJ121" s="2">
        <v>0</v>
      </c>
      <c r="AK121" s="2">
        <v>0</v>
      </c>
      <c r="AL121" s="2">
        <v>0</v>
      </c>
      <c r="AM121" s="2">
        <v>0</v>
      </c>
      <c r="AN121" s="4">
        <v>0</v>
      </c>
      <c r="AO121" s="1">
        <v>1</v>
      </c>
      <c r="AP121" s="1">
        <v>0</v>
      </c>
      <c r="AQ121" s="4">
        <v>0</v>
      </c>
      <c r="AR121" s="1">
        <v>0</v>
      </c>
    </row>
    <row r="122" spans="1:44" x14ac:dyDescent="0.25">
      <c r="A122" s="6" t="s">
        <v>155</v>
      </c>
      <c r="B122" s="6"/>
      <c r="C122" s="6" t="s">
        <v>32</v>
      </c>
      <c r="D122" s="9" t="s">
        <v>304</v>
      </c>
      <c r="E122" s="6" t="s">
        <v>607</v>
      </c>
      <c r="F122" s="7">
        <v>19</v>
      </c>
      <c r="G122" s="8">
        <v>22.06</v>
      </c>
      <c r="H122" s="8">
        <f>G122*IF(AP122=0,B4,1)</f>
        <v>28.31401</v>
      </c>
      <c r="I122" s="8">
        <f>H122*F122*F7</f>
        <v>537.96618999999998</v>
      </c>
      <c r="J122" s="8">
        <v>1</v>
      </c>
      <c r="K122" s="5">
        <v>0</v>
      </c>
      <c r="L122" s="8">
        <f>100*I122/I7</f>
        <v>8.7650711497279071E-2</v>
      </c>
      <c r="M122" s="5">
        <v>1</v>
      </c>
      <c r="N122" s="8">
        <v>0</v>
      </c>
      <c r="O122" s="6" t="s">
        <v>156</v>
      </c>
      <c r="P122" s="6"/>
      <c r="Q122" s="6" t="s">
        <v>422</v>
      </c>
      <c r="R122" s="8">
        <f>G122*F122*F7</f>
        <v>419.14</v>
      </c>
      <c r="S122" s="2">
        <f>100*I122/B5:B5</f>
        <v>8.7650711497279071E-2</v>
      </c>
      <c r="T122" s="3"/>
      <c r="U122" s="3" t="s">
        <v>304</v>
      </c>
      <c r="V122" s="3"/>
      <c r="W122" s="3"/>
      <c r="X122" s="3"/>
      <c r="Y122" s="3"/>
      <c r="Z122" s="3"/>
      <c r="AA122" s="3"/>
      <c r="AB122" s="1"/>
      <c r="AC122" s="2">
        <v>0</v>
      </c>
      <c r="AD122" s="2">
        <v>0</v>
      </c>
      <c r="AE122" s="2"/>
      <c r="AF122" s="3"/>
      <c r="AG122" s="1"/>
      <c r="AH122" s="2"/>
      <c r="AI122" s="2"/>
      <c r="AJ122" s="2">
        <v>0</v>
      </c>
      <c r="AK122" s="2">
        <v>0</v>
      </c>
      <c r="AL122" s="2">
        <v>0</v>
      </c>
      <c r="AM122" s="2">
        <v>0</v>
      </c>
      <c r="AN122" s="4">
        <v>0</v>
      </c>
      <c r="AO122" s="1">
        <v>1</v>
      </c>
      <c r="AP122" s="1">
        <v>0</v>
      </c>
      <c r="AQ122" s="4">
        <v>0</v>
      </c>
      <c r="AR122" s="1">
        <v>0</v>
      </c>
    </row>
    <row r="123" spans="1:44" x14ac:dyDescent="0.25">
      <c r="A123" s="6" t="s">
        <v>208</v>
      </c>
      <c r="B123" s="6"/>
      <c r="C123" s="6" t="s">
        <v>343</v>
      </c>
      <c r="D123" s="9" t="s">
        <v>157</v>
      </c>
      <c r="E123" s="6" t="s">
        <v>607</v>
      </c>
      <c r="F123" s="7">
        <v>37</v>
      </c>
      <c r="G123" s="8">
        <v>35.36</v>
      </c>
      <c r="H123" s="8">
        <f>G123*IF(AP123=0,B4,1)</f>
        <v>45.38456</v>
      </c>
      <c r="I123" s="8">
        <f>H123*F123*F7</f>
        <v>1679.2287200000001</v>
      </c>
      <c r="J123" s="8">
        <v>1</v>
      </c>
      <c r="K123" s="5">
        <v>0</v>
      </c>
      <c r="L123" s="8">
        <f>100*I123/I7</f>
        <v>0.2735963612781413</v>
      </c>
      <c r="M123" s="5">
        <v>1</v>
      </c>
      <c r="N123" s="8">
        <v>0</v>
      </c>
      <c r="O123" s="6" t="s">
        <v>583</v>
      </c>
      <c r="P123" s="6"/>
      <c r="Q123" s="6" t="s">
        <v>422</v>
      </c>
      <c r="R123" s="8">
        <f>G123*F123*F7</f>
        <v>1308.32</v>
      </c>
      <c r="S123" s="2">
        <f>100*I123/B5:B5</f>
        <v>0.2735963612781413</v>
      </c>
      <c r="T123" s="3"/>
      <c r="U123" s="3" t="s">
        <v>157</v>
      </c>
      <c r="V123" s="3"/>
      <c r="W123" s="3"/>
      <c r="X123" s="3"/>
      <c r="Y123" s="3"/>
      <c r="Z123" s="3"/>
      <c r="AA123" s="3"/>
      <c r="AB123" s="1"/>
      <c r="AC123" s="2">
        <v>0</v>
      </c>
      <c r="AD123" s="2">
        <v>0</v>
      </c>
      <c r="AE123" s="2"/>
      <c r="AF123" s="3"/>
      <c r="AG123" s="1"/>
      <c r="AH123" s="2"/>
      <c r="AI123" s="2"/>
      <c r="AJ123" s="2">
        <v>0</v>
      </c>
      <c r="AK123" s="2">
        <v>0</v>
      </c>
      <c r="AL123" s="2">
        <v>0</v>
      </c>
      <c r="AM123" s="2">
        <v>0</v>
      </c>
      <c r="AN123" s="4">
        <v>0</v>
      </c>
      <c r="AO123" s="1">
        <v>1</v>
      </c>
      <c r="AP123" s="1">
        <v>0</v>
      </c>
      <c r="AQ123" s="4">
        <v>0</v>
      </c>
      <c r="AR123" s="1">
        <v>0</v>
      </c>
    </row>
    <row r="124" spans="1:44" x14ac:dyDescent="0.25">
      <c r="A124" s="6" t="s">
        <v>209</v>
      </c>
      <c r="B124" s="6"/>
      <c r="C124" s="6" t="s">
        <v>535</v>
      </c>
      <c r="D124" s="9" t="s">
        <v>405</v>
      </c>
      <c r="E124" s="6" t="s">
        <v>607</v>
      </c>
      <c r="F124" s="7">
        <v>7</v>
      </c>
      <c r="G124" s="8">
        <v>41.01</v>
      </c>
      <c r="H124" s="8">
        <f>G124*IF(AP124=0,B4,1)</f>
        <v>52.636335000000003</v>
      </c>
      <c r="I124" s="8">
        <f>H124*F124*F7</f>
        <v>368.45434499999999</v>
      </c>
      <c r="J124" s="8">
        <v>1</v>
      </c>
      <c r="K124" s="5">
        <v>0</v>
      </c>
      <c r="L124" s="8">
        <f>100*I124/I7</f>
        <v>6.003218435254068E-2</v>
      </c>
      <c r="M124" s="5">
        <v>1</v>
      </c>
      <c r="N124" s="8">
        <v>0</v>
      </c>
      <c r="O124" s="6" t="s">
        <v>75</v>
      </c>
      <c r="P124" s="6"/>
      <c r="Q124" s="6" t="s">
        <v>422</v>
      </c>
      <c r="R124" s="8">
        <f>G124*F124*F7</f>
        <v>287.07</v>
      </c>
      <c r="S124" s="2">
        <f>100*I124/B5:B5</f>
        <v>6.003218435254068E-2</v>
      </c>
      <c r="T124" s="3"/>
      <c r="U124" s="3" t="s">
        <v>405</v>
      </c>
      <c r="V124" s="3"/>
      <c r="W124" s="3"/>
      <c r="X124" s="3"/>
      <c r="Y124" s="3"/>
      <c r="Z124" s="3"/>
      <c r="AA124" s="3"/>
      <c r="AB124" s="1"/>
      <c r="AC124" s="2">
        <v>0</v>
      </c>
      <c r="AD124" s="2">
        <v>0</v>
      </c>
      <c r="AE124" s="2"/>
      <c r="AF124" s="3"/>
      <c r="AG124" s="1"/>
      <c r="AH124" s="2"/>
      <c r="AI124" s="2"/>
      <c r="AJ124" s="2">
        <v>0</v>
      </c>
      <c r="AK124" s="2">
        <v>0</v>
      </c>
      <c r="AL124" s="2">
        <v>0</v>
      </c>
      <c r="AM124" s="2">
        <v>0</v>
      </c>
      <c r="AN124" s="4">
        <v>0</v>
      </c>
      <c r="AO124" s="1">
        <v>1</v>
      </c>
      <c r="AP124" s="1">
        <v>0</v>
      </c>
      <c r="AQ124" s="4">
        <v>0</v>
      </c>
      <c r="AR124" s="1">
        <v>0</v>
      </c>
    </row>
    <row r="125" spans="1:44" x14ac:dyDescent="0.25">
      <c r="A125" s="6" t="s">
        <v>406</v>
      </c>
      <c r="B125" s="6"/>
      <c r="C125" s="6" t="s">
        <v>719</v>
      </c>
      <c r="D125" s="9" t="s">
        <v>111</v>
      </c>
      <c r="E125" s="6" t="s">
        <v>607</v>
      </c>
      <c r="F125" s="7">
        <v>4</v>
      </c>
      <c r="G125" s="8">
        <v>37</v>
      </c>
      <c r="H125" s="8">
        <f>G125*IF(AP125=0,B4,1)</f>
        <v>47.489500000000007</v>
      </c>
      <c r="I125" s="8">
        <f>H125*F125*F7</f>
        <v>189.95800000000003</v>
      </c>
      <c r="J125" s="8">
        <v>1</v>
      </c>
      <c r="K125" s="5">
        <v>0</v>
      </c>
      <c r="L125" s="8">
        <f>100*I125/I7</f>
        <v>3.0949814624224137E-2</v>
      </c>
      <c r="M125" s="5">
        <v>1</v>
      </c>
      <c r="N125" s="8">
        <v>0</v>
      </c>
      <c r="O125" s="6" t="s">
        <v>158</v>
      </c>
      <c r="P125" s="6"/>
      <c r="Q125" s="6" t="s">
        <v>422</v>
      </c>
      <c r="R125" s="8">
        <f>G125*F125*F7</f>
        <v>148</v>
      </c>
      <c r="S125" s="2">
        <f>100*I125/B5:B5</f>
        <v>3.0949814624224137E-2</v>
      </c>
      <c r="T125" s="3"/>
      <c r="U125" s="3" t="s">
        <v>111</v>
      </c>
      <c r="V125" s="3"/>
      <c r="W125" s="3"/>
      <c r="X125" s="3"/>
      <c r="Y125" s="3"/>
      <c r="Z125" s="3"/>
      <c r="AA125" s="3"/>
      <c r="AB125" s="1"/>
      <c r="AC125" s="2">
        <v>0</v>
      </c>
      <c r="AD125" s="2">
        <v>0</v>
      </c>
      <c r="AE125" s="2"/>
      <c r="AF125" s="3"/>
      <c r="AG125" s="1"/>
      <c r="AH125" s="2"/>
      <c r="AI125" s="2"/>
      <c r="AJ125" s="2">
        <v>0</v>
      </c>
      <c r="AK125" s="2">
        <v>0</v>
      </c>
      <c r="AL125" s="2">
        <v>0</v>
      </c>
      <c r="AM125" s="2">
        <v>0</v>
      </c>
      <c r="AN125" s="4">
        <v>0</v>
      </c>
      <c r="AO125" s="1">
        <v>1</v>
      </c>
      <c r="AP125" s="1">
        <v>0</v>
      </c>
      <c r="AQ125" s="4">
        <v>0</v>
      </c>
      <c r="AR125" s="1">
        <v>0</v>
      </c>
    </row>
    <row r="126" spans="1:44" x14ac:dyDescent="0.25">
      <c r="A126" s="6" t="s">
        <v>671</v>
      </c>
      <c r="B126" s="6"/>
      <c r="C126" s="6" t="s">
        <v>159</v>
      </c>
      <c r="D126" s="9" t="s">
        <v>112</v>
      </c>
      <c r="E126" s="6" t="s">
        <v>607</v>
      </c>
      <c r="F126" s="7">
        <v>3</v>
      </c>
      <c r="G126" s="8">
        <v>33.020000000000003</v>
      </c>
      <c r="H126" s="8">
        <f>G126*IF(AP126=0,B4,1)</f>
        <v>42.381170000000004</v>
      </c>
      <c r="I126" s="8">
        <f>H126*F126*F7</f>
        <v>127.14351000000002</v>
      </c>
      <c r="J126" s="8">
        <v>1</v>
      </c>
      <c r="K126" s="5">
        <v>0</v>
      </c>
      <c r="L126" s="8">
        <f>100*I126/I7</f>
        <v>2.0715463761321912E-2</v>
      </c>
      <c r="M126" s="5">
        <v>1</v>
      </c>
      <c r="N126" s="8">
        <v>0</v>
      </c>
      <c r="O126" s="6" t="s">
        <v>672</v>
      </c>
      <c r="P126" s="6"/>
      <c r="Q126" s="6" t="s">
        <v>422</v>
      </c>
      <c r="R126" s="8">
        <f>G126*F126*F7</f>
        <v>99.06</v>
      </c>
      <c r="S126" s="2">
        <f>100*I126/B5:B5</f>
        <v>2.0715463761321912E-2</v>
      </c>
      <c r="T126" s="3"/>
      <c r="U126" s="3" t="s">
        <v>112</v>
      </c>
      <c r="V126" s="3"/>
      <c r="W126" s="3"/>
      <c r="X126" s="3"/>
      <c r="Y126" s="3"/>
      <c r="Z126" s="3"/>
      <c r="AA126" s="3"/>
      <c r="AB126" s="1"/>
      <c r="AC126" s="2">
        <v>0</v>
      </c>
      <c r="AD126" s="2">
        <v>0</v>
      </c>
      <c r="AE126" s="2"/>
      <c r="AF126" s="3"/>
      <c r="AG126" s="1"/>
      <c r="AH126" s="2"/>
      <c r="AI126" s="2"/>
      <c r="AJ126" s="2">
        <v>0</v>
      </c>
      <c r="AK126" s="2">
        <v>0</v>
      </c>
      <c r="AL126" s="2">
        <v>0</v>
      </c>
      <c r="AM126" s="2">
        <v>0</v>
      </c>
      <c r="AN126" s="4">
        <v>0</v>
      </c>
      <c r="AO126" s="1">
        <v>1</v>
      </c>
      <c r="AP126" s="1">
        <v>0</v>
      </c>
      <c r="AQ126" s="4">
        <v>0</v>
      </c>
      <c r="AR126" s="1">
        <v>0</v>
      </c>
    </row>
    <row r="127" spans="1:44" x14ac:dyDescent="0.25">
      <c r="A127" s="6" t="s">
        <v>536</v>
      </c>
      <c r="B127" s="6"/>
      <c r="C127" s="6" t="s">
        <v>407</v>
      </c>
      <c r="D127" s="9" t="s">
        <v>305</v>
      </c>
      <c r="E127" s="6" t="s">
        <v>607</v>
      </c>
      <c r="F127" s="7">
        <v>72</v>
      </c>
      <c r="G127" s="8">
        <v>32.229999999999997</v>
      </c>
      <c r="H127" s="8">
        <f>G127*IF(AP127=0,B4,1)</f>
        <v>41.367204999999998</v>
      </c>
      <c r="I127" s="8">
        <f>H127*F127*F7</f>
        <v>2978.43876</v>
      </c>
      <c r="J127" s="8">
        <v>1</v>
      </c>
      <c r="K127" s="5">
        <v>0</v>
      </c>
      <c r="L127" s="8">
        <f>100*I127/I7</f>
        <v>0.48527636367830773</v>
      </c>
      <c r="M127" s="5">
        <v>1</v>
      </c>
      <c r="N127" s="8">
        <v>0</v>
      </c>
      <c r="O127" s="6" t="s">
        <v>537</v>
      </c>
      <c r="P127" s="6"/>
      <c r="Q127" s="6" t="s">
        <v>422</v>
      </c>
      <c r="R127" s="8">
        <f>G127*F127*F7</f>
        <v>2320.56</v>
      </c>
      <c r="S127" s="2">
        <f>100*I127/B5:B5</f>
        <v>0.48527636367830773</v>
      </c>
      <c r="T127" s="3"/>
      <c r="U127" s="3" t="s">
        <v>305</v>
      </c>
      <c r="V127" s="3"/>
      <c r="W127" s="3"/>
      <c r="X127" s="3"/>
      <c r="Y127" s="3"/>
      <c r="Z127" s="3"/>
      <c r="AA127" s="3"/>
      <c r="AB127" s="1"/>
      <c r="AC127" s="2">
        <v>0</v>
      </c>
      <c r="AD127" s="2">
        <v>0</v>
      </c>
      <c r="AE127" s="2"/>
      <c r="AF127" s="3"/>
      <c r="AG127" s="1"/>
      <c r="AH127" s="2"/>
      <c r="AI127" s="2"/>
      <c r="AJ127" s="2">
        <v>0</v>
      </c>
      <c r="AK127" s="2">
        <v>0</v>
      </c>
      <c r="AL127" s="2">
        <v>0</v>
      </c>
      <c r="AM127" s="2">
        <v>0</v>
      </c>
      <c r="AN127" s="4">
        <v>0</v>
      </c>
      <c r="AO127" s="1">
        <v>1</v>
      </c>
      <c r="AP127" s="1">
        <v>0</v>
      </c>
      <c r="AQ127" s="4">
        <v>0</v>
      </c>
      <c r="AR127" s="1">
        <v>0</v>
      </c>
    </row>
    <row r="128" spans="1:44" x14ac:dyDescent="0.25">
      <c r="A128" s="6" t="s">
        <v>33</v>
      </c>
      <c r="B128" s="6"/>
      <c r="C128" s="6" t="s">
        <v>584</v>
      </c>
      <c r="D128" s="9" t="s">
        <v>720</v>
      </c>
      <c r="E128" s="6" t="s">
        <v>607</v>
      </c>
      <c r="F128" s="7">
        <v>11</v>
      </c>
      <c r="G128" s="8">
        <v>155.55000000000001</v>
      </c>
      <c r="H128" s="8">
        <f>G128*IF(AP128=0,B4,1)</f>
        <v>199.64842500000003</v>
      </c>
      <c r="I128" s="8">
        <f>H128*F128*F7</f>
        <v>2196.1326750000003</v>
      </c>
      <c r="J128" s="8">
        <v>1</v>
      </c>
      <c r="K128" s="5">
        <v>0</v>
      </c>
      <c r="L128" s="8">
        <f>100*I128/I7</f>
        <v>0.357815407518775</v>
      </c>
      <c r="M128" s="5">
        <v>1</v>
      </c>
      <c r="N128" s="8">
        <v>0</v>
      </c>
      <c r="O128" s="6" t="s">
        <v>585</v>
      </c>
      <c r="P128" s="6"/>
      <c r="Q128" s="6" t="s">
        <v>422</v>
      </c>
      <c r="R128" s="8">
        <f>G128*F128*F7</f>
        <v>1711.0500000000002</v>
      </c>
      <c r="S128" s="2">
        <f>100*I128/B5:B5</f>
        <v>0.357815407518775</v>
      </c>
      <c r="T128" s="3"/>
      <c r="U128" s="3" t="s">
        <v>720</v>
      </c>
      <c r="V128" s="3"/>
      <c r="W128" s="3"/>
      <c r="X128" s="3"/>
      <c r="Y128" s="3"/>
      <c r="Z128" s="3"/>
      <c r="AA128" s="3"/>
      <c r="AB128" s="1"/>
      <c r="AC128" s="2">
        <v>0</v>
      </c>
      <c r="AD128" s="2">
        <v>0</v>
      </c>
      <c r="AE128" s="2"/>
      <c r="AF128" s="3"/>
      <c r="AG128" s="1"/>
      <c r="AH128" s="2"/>
      <c r="AI128" s="2"/>
      <c r="AJ128" s="2">
        <v>0</v>
      </c>
      <c r="AK128" s="2">
        <v>0</v>
      </c>
      <c r="AL128" s="2">
        <v>0</v>
      </c>
      <c r="AM128" s="2">
        <v>0</v>
      </c>
      <c r="AN128" s="4">
        <v>0</v>
      </c>
      <c r="AO128" s="1">
        <v>1</v>
      </c>
      <c r="AP128" s="1">
        <v>0</v>
      </c>
      <c r="AQ128" s="4">
        <v>0</v>
      </c>
      <c r="AR128" s="1">
        <v>0</v>
      </c>
    </row>
    <row r="129" spans="1:44" x14ac:dyDescent="0.25">
      <c r="A129" s="6" t="s">
        <v>721</v>
      </c>
      <c r="B129" s="6"/>
      <c r="C129" s="6" t="s">
        <v>34</v>
      </c>
      <c r="D129" s="9" t="s">
        <v>673</v>
      </c>
      <c r="E129" s="6" t="s">
        <v>607</v>
      </c>
      <c r="F129" s="7">
        <v>8</v>
      </c>
      <c r="G129" s="8">
        <v>110.17</v>
      </c>
      <c r="H129" s="8">
        <f>G129*IF(AP129=0,B4,1)</f>
        <v>141.40319500000001</v>
      </c>
      <c r="I129" s="8">
        <f>H129*F129*F7</f>
        <v>1131.2255600000001</v>
      </c>
      <c r="J129" s="8">
        <v>1</v>
      </c>
      <c r="K129" s="5">
        <v>0</v>
      </c>
      <c r="L129" s="8">
        <f>100*I129/I7</f>
        <v>0.18431032849463636</v>
      </c>
      <c r="M129" s="5">
        <v>1</v>
      </c>
      <c r="N129" s="8">
        <v>0</v>
      </c>
      <c r="O129" s="6" t="s">
        <v>674</v>
      </c>
      <c r="P129" s="6"/>
      <c r="Q129" s="6" t="s">
        <v>422</v>
      </c>
      <c r="R129" s="8">
        <f>G129*F129*F7</f>
        <v>881.36</v>
      </c>
      <c r="S129" s="2">
        <f>100*I129/B5:B5</f>
        <v>0.18431032849463636</v>
      </c>
      <c r="T129" s="3"/>
      <c r="U129" s="3" t="s">
        <v>673</v>
      </c>
      <c r="V129" s="3"/>
      <c r="W129" s="3"/>
      <c r="X129" s="3"/>
      <c r="Y129" s="3"/>
      <c r="Z129" s="3"/>
      <c r="AA129" s="3"/>
      <c r="AB129" s="1"/>
      <c r="AC129" s="2">
        <v>0</v>
      </c>
      <c r="AD129" s="2">
        <v>0</v>
      </c>
      <c r="AE129" s="2"/>
      <c r="AF129" s="3"/>
      <c r="AG129" s="1"/>
      <c r="AH129" s="2"/>
      <c r="AI129" s="2"/>
      <c r="AJ129" s="2">
        <v>0</v>
      </c>
      <c r="AK129" s="2">
        <v>0</v>
      </c>
      <c r="AL129" s="2">
        <v>0</v>
      </c>
      <c r="AM129" s="2">
        <v>0</v>
      </c>
      <c r="AN129" s="4">
        <v>0</v>
      </c>
      <c r="AO129" s="1">
        <v>1</v>
      </c>
      <c r="AP129" s="1">
        <v>0</v>
      </c>
      <c r="AQ129" s="4">
        <v>0</v>
      </c>
      <c r="AR129" s="1">
        <v>0</v>
      </c>
    </row>
    <row r="130" spans="1:44" x14ac:dyDescent="0.25">
      <c r="A130" s="6" t="s">
        <v>210</v>
      </c>
      <c r="B130" s="6"/>
      <c r="C130" s="6" t="s">
        <v>211</v>
      </c>
      <c r="D130" s="9" t="s">
        <v>586</v>
      </c>
      <c r="E130" s="6" t="s">
        <v>607</v>
      </c>
      <c r="F130" s="7">
        <v>1</v>
      </c>
      <c r="G130" s="8">
        <v>59.03</v>
      </c>
      <c r="H130" s="8">
        <f>G130*IF(AP130=0,B4,1)</f>
        <v>75.765005000000002</v>
      </c>
      <c r="I130" s="8">
        <f>H130*F130*F7</f>
        <v>75.765005000000002</v>
      </c>
      <c r="J130" s="8">
        <v>1</v>
      </c>
      <c r="K130" s="5">
        <v>0</v>
      </c>
      <c r="L130" s="8">
        <f>100*I130/I7</f>
        <v>1.234437538694561E-2</v>
      </c>
      <c r="M130" s="5">
        <v>1</v>
      </c>
      <c r="N130" s="8">
        <v>0</v>
      </c>
      <c r="O130" s="6" t="s">
        <v>538</v>
      </c>
      <c r="P130" s="6"/>
      <c r="Q130" s="6" t="s">
        <v>422</v>
      </c>
      <c r="R130" s="8">
        <f>G130*F130*F7</f>
        <v>59.03</v>
      </c>
      <c r="S130" s="2">
        <f>100*I130/B5:B5</f>
        <v>1.234437538694561E-2</v>
      </c>
      <c r="T130" s="3"/>
      <c r="U130" s="3" t="s">
        <v>586</v>
      </c>
      <c r="V130" s="3"/>
      <c r="W130" s="3"/>
      <c r="X130" s="3"/>
      <c r="Y130" s="3"/>
      <c r="Z130" s="3"/>
      <c r="AA130" s="3"/>
      <c r="AB130" s="1"/>
      <c r="AC130" s="2">
        <v>0</v>
      </c>
      <c r="AD130" s="2">
        <v>0</v>
      </c>
      <c r="AE130" s="2"/>
      <c r="AF130" s="3"/>
      <c r="AG130" s="1"/>
      <c r="AH130" s="2"/>
      <c r="AI130" s="2"/>
      <c r="AJ130" s="2">
        <v>0</v>
      </c>
      <c r="AK130" s="2">
        <v>0</v>
      </c>
      <c r="AL130" s="2">
        <v>0</v>
      </c>
      <c r="AM130" s="2">
        <v>0</v>
      </c>
      <c r="AN130" s="4">
        <v>0</v>
      </c>
      <c r="AO130" s="1">
        <v>1</v>
      </c>
      <c r="AP130" s="1">
        <v>0</v>
      </c>
      <c r="AQ130" s="4">
        <v>0</v>
      </c>
      <c r="AR130" s="1">
        <v>0</v>
      </c>
    </row>
    <row r="131" spans="1:44" x14ac:dyDescent="0.25">
      <c r="A131" s="6" t="s">
        <v>481</v>
      </c>
      <c r="B131" s="6"/>
      <c r="C131" s="6" t="s">
        <v>408</v>
      </c>
      <c r="D131" s="9" t="s">
        <v>344</v>
      </c>
      <c r="E131" s="6" t="s">
        <v>607</v>
      </c>
      <c r="F131" s="7">
        <v>1</v>
      </c>
      <c r="G131" s="8">
        <v>42.91</v>
      </c>
      <c r="H131" s="8">
        <f>G131*IF(AP131=0,B4,1)</f>
        <v>55.074984999999998</v>
      </c>
      <c r="I131" s="8">
        <f>H131*F131*F7</f>
        <v>55.074984999999998</v>
      </c>
      <c r="J131" s="8">
        <v>1</v>
      </c>
      <c r="K131" s="5">
        <v>0</v>
      </c>
      <c r="L131" s="8">
        <f>100*I131/I7</f>
        <v>8.973355037334171E-3</v>
      </c>
      <c r="M131" s="5">
        <v>1</v>
      </c>
      <c r="N131" s="8">
        <v>0</v>
      </c>
      <c r="O131" s="6" t="s">
        <v>113</v>
      </c>
      <c r="P131" s="6"/>
      <c r="Q131" s="6" t="s">
        <v>422</v>
      </c>
      <c r="R131" s="8">
        <f>G131*F131*F7</f>
        <v>42.91</v>
      </c>
      <c r="S131" s="2">
        <f>100*I131/B5:B5</f>
        <v>8.973355037334171E-3</v>
      </c>
      <c r="T131" s="3"/>
      <c r="U131" s="3" t="s">
        <v>344</v>
      </c>
      <c r="V131" s="3"/>
      <c r="W131" s="3"/>
      <c r="X131" s="3"/>
      <c r="Y131" s="3"/>
      <c r="Z131" s="3"/>
      <c r="AA131" s="3"/>
      <c r="AB131" s="1"/>
      <c r="AC131" s="2">
        <v>0</v>
      </c>
      <c r="AD131" s="2">
        <v>0</v>
      </c>
      <c r="AE131" s="2"/>
      <c r="AF131" s="3"/>
      <c r="AG131" s="1"/>
      <c r="AH131" s="2"/>
      <c r="AI131" s="2"/>
      <c r="AJ131" s="2">
        <v>0</v>
      </c>
      <c r="AK131" s="2">
        <v>0</v>
      </c>
      <c r="AL131" s="2">
        <v>0</v>
      </c>
      <c r="AM131" s="2">
        <v>0</v>
      </c>
      <c r="AN131" s="4">
        <v>0</v>
      </c>
      <c r="AO131" s="1">
        <v>1</v>
      </c>
      <c r="AP131" s="1">
        <v>0</v>
      </c>
      <c r="AQ131" s="4">
        <v>0</v>
      </c>
      <c r="AR131" s="1">
        <v>0</v>
      </c>
    </row>
    <row r="132" spans="1:44" x14ac:dyDescent="0.25">
      <c r="A132" s="6"/>
      <c r="B132" s="6" t="s">
        <v>482</v>
      </c>
      <c r="C132" s="6" t="s">
        <v>587</v>
      </c>
      <c r="D132" s="9" t="s">
        <v>212</v>
      </c>
      <c r="E132" s="6" t="s">
        <v>608</v>
      </c>
      <c r="F132" s="7">
        <v>57.7</v>
      </c>
      <c r="G132" s="8">
        <v>32.67</v>
      </c>
      <c r="H132" s="8">
        <f>G132*IF(AP132=0,B4,1)</f>
        <v>41.931945000000006</v>
      </c>
      <c r="I132" s="8">
        <f>H132*F132*F7</f>
        <v>2419.4732265000007</v>
      </c>
      <c r="J132" s="8">
        <v>1</v>
      </c>
      <c r="K132" s="5">
        <v>0</v>
      </c>
      <c r="L132" s="8">
        <f>100*I132/I7</f>
        <v>0.39420423382246844</v>
      </c>
      <c r="M132" s="5">
        <v>1</v>
      </c>
      <c r="N132" s="8">
        <v>0</v>
      </c>
      <c r="O132" s="6" t="s">
        <v>212</v>
      </c>
      <c r="P132" s="6"/>
      <c r="Q132" s="6" t="s">
        <v>371</v>
      </c>
      <c r="R132" s="8">
        <f>G132*F132*F7</f>
        <v>1885.0590000000002</v>
      </c>
      <c r="S132" s="2">
        <f>100*I132/B5:B5</f>
        <v>0.39420423382246844</v>
      </c>
      <c r="T132" s="3"/>
      <c r="U132" s="3"/>
      <c r="V132" s="3"/>
      <c r="W132" s="3"/>
      <c r="X132" s="3" t="s">
        <v>212</v>
      </c>
      <c r="Y132" s="3"/>
      <c r="Z132" s="3"/>
      <c r="AA132" s="3"/>
      <c r="AB132" s="1"/>
      <c r="AC132" s="2">
        <v>0</v>
      </c>
      <c r="AD132" s="2">
        <v>0</v>
      </c>
      <c r="AE132" s="2"/>
      <c r="AF132" s="3"/>
      <c r="AG132" s="1"/>
      <c r="AH132" s="2"/>
      <c r="AI132" s="2"/>
      <c r="AJ132" s="2">
        <v>0</v>
      </c>
      <c r="AK132" s="2">
        <v>0</v>
      </c>
      <c r="AL132" s="2">
        <v>0</v>
      </c>
      <c r="AM132" s="2">
        <v>0</v>
      </c>
      <c r="AN132" s="4">
        <v>0</v>
      </c>
      <c r="AO132" s="1">
        <v>1</v>
      </c>
      <c r="AP132" s="1">
        <v>0</v>
      </c>
      <c r="AQ132" s="4">
        <v>0</v>
      </c>
      <c r="AR132" s="1">
        <v>0</v>
      </c>
    </row>
    <row r="133" spans="1:44" x14ac:dyDescent="0.25">
      <c r="A133" s="6"/>
      <c r="B133" s="6" t="s">
        <v>675</v>
      </c>
      <c r="C133" s="6" t="s">
        <v>160</v>
      </c>
      <c r="D133" s="9" t="s">
        <v>345</v>
      </c>
      <c r="E133" s="6" t="s">
        <v>607</v>
      </c>
      <c r="F133" s="7">
        <v>1</v>
      </c>
      <c r="G133" s="8">
        <v>21.98</v>
      </c>
      <c r="H133" s="8">
        <f>G133*IF(AP133=0,B4,1)</f>
        <v>28.211330000000004</v>
      </c>
      <c r="I133" s="8">
        <f>H133*F133*F7</f>
        <v>28.211330000000004</v>
      </c>
      <c r="J133" s="8">
        <v>1</v>
      </c>
      <c r="K133" s="5">
        <v>0</v>
      </c>
      <c r="L133" s="8">
        <f>100*I133/I7</f>
        <v>4.5964657124354493E-3</v>
      </c>
      <c r="M133" s="5">
        <v>1</v>
      </c>
      <c r="N133" s="8">
        <v>0</v>
      </c>
      <c r="O133" s="6" t="s">
        <v>345</v>
      </c>
      <c r="P133" s="6"/>
      <c r="Q133" s="6" t="s">
        <v>422</v>
      </c>
      <c r="R133" s="8">
        <f>G133*F133*F7</f>
        <v>21.98</v>
      </c>
      <c r="S133" s="2">
        <f>100*I133/B5:B5</f>
        <v>4.5964657124354493E-3</v>
      </c>
      <c r="T133" s="3"/>
      <c r="U133" s="3"/>
      <c r="V133" s="3"/>
      <c r="W133" s="3"/>
      <c r="X133" s="3" t="s">
        <v>345</v>
      </c>
      <c r="Y133" s="3"/>
      <c r="Z133" s="3"/>
      <c r="AA133" s="3"/>
      <c r="AB133" s="1"/>
      <c r="AC133" s="2">
        <v>0</v>
      </c>
      <c r="AD133" s="2">
        <v>0</v>
      </c>
      <c r="AE133" s="2"/>
      <c r="AF133" s="3"/>
      <c r="AG133" s="1"/>
      <c r="AH133" s="2"/>
      <c r="AI133" s="2"/>
      <c r="AJ133" s="2">
        <v>0</v>
      </c>
      <c r="AK133" s="2">
        <v>0</v>
      </c>
      <c r="AL133" s="2">
        <v>0</v>
      </c>
      <c r="AM133" s="2">
        <v>0</v>
      </c>
      <c r="AN133" s="4">
        <v>0</v>
      </c>
      <c r="AO133" s="1">
        <v>1</v>
      </c>
      <c r="AP133" s="1">
        <v>0</v>
      </c>
      <c r="AQ133" s="4">
        <v>0</v>
      </c>
      <c r="AR133" s="1">
        <v>0</v>
      </c>
    </row>
    <row r="134" spans="1:44" x14ac:dyDescent="0.25">
      <c r="A134" s="6"/>
      <c r="B134" s="6" t="s">
        <v>539</v>
      </c>
      <c r="C134" s="6" t="s">
        <v>346</v>
      </c>
      <c r="D134" s="9" t="s">
        <v>257</v>
      </c>
      <c r="E134" s="6" t="s">
        <v>607</v>
      </c>
      <c r="F134" s="7">
        <v>1</v>
      </c>
      <c r="G134" s="8">
        <v>17.62</v>
      </c>
      <c r="H134" s="8">
        <f>G134*IF(AP134=0,B4,1)</f>
        <v>22.615270000000002</v>
      </c>
      <c r="I134" s="8">
        <f>H134*F134*F7</f>
        <v>22.615270000000002</v>
      </c>
      <c r="J134" s="8">
        <v>1</v>
      </c>
      <c r="K134" s="5">
        <v>0</v>
      </c>
      <c r="L134" s="8">
        <f>100*I134/I7</f>
        <v>3.6847009032353324E-3</v>
      </c>
      <c r="M134" s="5">
        <v>1</v>
      </c>
      <c r="N134" s="8">
        <v>0</v>
      </c>
      <c r="O134" s="6" t="s">
        <v>257</v>
      </c>
      <c r="P134" s="6"/>
      <c r="Q134" s="6" t="s">
        <v>422</v>
      </c>
      <c r="R134" s="8">
        <f>G134*F134*F7</f>
        <v>17.62</v>
      </c>
      <c r="S134" s="2">
        <f>100*I134/B5:B5</f>
        <v>3.6847009032353324E-3</v>
      </c>
      <c r="T134" s="3"/>
      <c r="U134" s="3"/>
      <c r="V134" s="3"/>
      <c r="W134" s="3"/>
      <c r="X134" s="3" t="s">
        <v>257</v>
      </c>
      <c r="Y134" s="3"/>
      <c r="Z134" s="3"/>
      <c r="AA134" s="3"/>
      <c r="AB134" s="1"/>
      <c r="AC134" s="2">
        <v>0</v>
      </c>
      <c r="AD134" s="2">
        <v>0</v>
      </c>
      <c r="AE134" s="2"/>
      <c r="AF134" s="3"/>
      <c r="AG134" s="1"/>
      <c r="AH134" s="2"/>
      <c r="AI134" s="2"/>
      <c r="AJ134" s="2">
        <v>0</v>
      </c>
      <c r="AK134" s="2">
        <v>0</v>
      </c>
      <c r="AL134" s="2">
        <v>0</v>
      </c>
      <c r="AM134" s="2">
        <v>0</v>
      </c>
      <c r="AN134" s="4">
        <v>0</v>
      </c>
      <c r="AO134" s="1">
        <v>1</v>
      </c>
      <c r="AP134" s="1">
        <v>0</v>
      </c>
      <c r="AQ134" s="4">
        <v>0</v>
      </c>
      <c r="AR134" s="1">
        <v>0</v>
      </c>
    </row>
    <row r="135" spans="1:44" x14ac:dyDescent="0.25">
      <c r="A135" s="6"/>
      <c r="B135" s="6" t="s">
        <v>114</v>
      </c>
      <c r="C135" s="6" t="s">
        <v>588</v>
      </c>
      <c r="D135" s="9" t="s">
        <v>258</v>
      </c>
      <c r="E135" s="6" t="s">
        <v>607</v>
      </c>
      <c r="F135" s="7">
        <v>3</v>
      </c>
      <c r="G135" s="8">
        <v>15.84</v>
      </c>
      <c r="H135" s="8">
        <f>G135*IF(AP135=0,B4,1)</f>
        <v>20.330640000000002</v>
      </c>
      <c r="I135" s="8">
        <f>H135*F135*F7</f>
        <v>60.991920000000007</v>
      </c>
      <c r="J135" s="8">
        <v>1</v>
      </c>
      <c r="K135" s="5">
        <v>0</v>
      </c>
      <c r="L135" s="8">
        <f>100*I135/I7</f>
        <v>9.9373999388049378E-3</v>
      </c>
      <c r="M135" s="5">
        <v>1</v>
      </c>
      <c r="N135" s="8">
        <v>0</v>
      </c>
      <c r="O135" s="6" t="s">
        <v>258</v>
      </c>
      <c r="P135" s="6"/>
      <c r="Q135" s="6" t="s">
        <v>422</v>
      </c>
      <c r="R135" s="8">
        <f>G135*F135*F7</f>
        <v>47.519999999999996</v>
      </c>
      <c r="S135" s="2">
        <f>100*I135/B5:B5</f>
        <v>9.9373999388049378E-3</v>
      </c>
      <c r="T135" s="3"/>
      <c r="U135" s="3"/>
      <c r="V135" s="3"/>
      <c r="W135" s="3"/>
      <c r="X135" s="3" t="s">
        <v>258</v>
      </c>
      <c r="Y135" s="3"/>
      <c r="Z135" s="3"/>
      <c r="AA135" s="3"/>
      <c r="AB135" s="1"/>
      <c r="AC135" s="2">
        <v>0</v>
      </c>
      <c r="AD135" s="2">
        <v>0</v>
      </c>
      <c r="AE135" s="2"/>
      <c r="AF135" s="3"/>
      <c r="AG135" s="1"/>
      <c r="AH135" s="2"/>
      <c r="AI135" s="2"/>
      <c r="AJ135" s="2">
        <v>0</v>
      </c>
      <c r="AK135" s="2">
        <v>0</v>
      </c>
      <c r="AL135" s="2">
        <v>0</v>
      </c>
      <c r="AM135" s="2">
        <v>0</v>
      </c>
      <c r="AN135" s="4">
        <v>0</v>
      </c>
      <c r="AO135" s="1">
        <v>1</v>
      </c>
      <c r="AP135" s="1">
        <v>0</v>
      </c>
      <c r="AQ135" s="4">
        <v>0</v>
      </c>
      <c r="AR135" s="1">
        <v>0</v>
      </c>
    </row>
    <row r="136" spans="1:44" x14ac:dyDescent="0.25">
      <c r="A136" s="6"/>
      <c r="B136" s="6" t="s">
        <v>347</v>
      </c>
      <c r="C136" s="6" t="s">
        <v>35</v>
      </c>
      <c r="D136" s="9" t="s">
        <v>161</v>
      </c>
      <c r="E136" s="6" t="s">
        <v>607</v>
      </c>
      <c r="F136" s="7">
        <v>1</v>
      </c>
      <c r="G136" s="8">
        <v>18.13</v>
      </c>
      <c r="H136" s="8">
        <f>G136*IF(AP136=0,B4,1)</f>
        <v>23.269855</v>
      </c>
      <c r="I136" s="8">
        <f>H136*F136*F7</f>
        <v>23.269855</v>
      </c>
      <c r="J136" s="8">
        <v>1</v>
      </c>
      <c r="K136" s="5">
        <v>0</v>
      </c>
      <c r="L136" s="8">
        <f>100*I136/I7</f>
        <v>3.7913522914674556E-3</v>
      </c>
      <c r="M136" s="5">
        <v>1</v>
      </c>
      <c r="N136" s="8">
        <v>0</v>
      </c>
      <c r="O136" s="6" t="s">
        <v>161</v>
      </c>
      <c r="P136" s="6"/>
      <c r="Q136" s="6" t="s">
        <v>422</v>
      </c>
      <c r="R136" s="8">
        <f>G136*F136*F7</f>
        <v>18.13</v>
      </c>
      <c r="S136" s="2">
        <f>100*I136/B5:B5</f>
        <v>3.7913522914674556E-3</v>
      </c>
      <c r="T136" s="3"/>
      <c r="U136" s="3"/>
      <c r="V136" s="3"/>
      <c r="W136" s="3"/>
      <c r="X136" s="3" t="s">
        <v>161</v>
      </c>
      <c r="Y136" s="3"/>
      <c r="Z136" s="3"/>
      <c r="AA136" s="3"/>
      <c r="AB136" s="1"/>
      <c r="AC136" s="2">
        <v>0</v>
      </c>
      <c r="AD136" s="2">
        <v>0</v>
      </c>
      <c r="AE136" s="2"/>
      <c r="AF136" s="3"/>
      <c r="AG136" s="1"/>
      <c r="AH136" s="2"/>
      <c r="AI136" s="2"/>
      <c r="AJ136" s="2">
        <v>0</v>
      </c>
      <c r="AK136" s="2">
        <v>0</v>
      </c>
      <c r="AL136" s="2">
        <v>0</v>
      </c>
      <c r="AM136" s="2">
        <v>0</v>
      </c>
      <c r="AN136" s="4">
        <v>0</v>
      </c>
      <c r="AO136" s="1">
        <v>1</v>
      </c>
      <c r="AP136" s="1">
        <v>0</v>
      </c>
      <c r="AQ136" s="4">
        <v>0</v>
      </c>
      <c r="AR136" s="1">
        <v>0</v>
      </c>
    </row>
    <row r="137" spans="1:44" x14ac:dyDescent="0.25">
      <c r="A137" s="6"/>
      <c r="B137" s="6" t="s">
        <v>213</v>
      </c>
      <c r="C137" s="6" t="s">
        <v>214</v>
      </c>
      <c r="D137" s="9" t="s">
        <v>442</v>
      </c>
      <c r="E137" s="6" t="s">
        <v>607</v>
      </c>
      <c r="F137" s="7">
        <v>57.7</v>
      </c>
      <c r="G137" s="8">
        <v>41.23</v>
      </c>
      <c r="H137" s="8">
        <f>G137*IF(AP137=0,B4,1)</f>
        <v>52.918705000000003</v>
      </c>
      <c r="I137" s="8">
        <f>H137*F137*F7</f>
        <v>3053.4092785000003</v>
      </c>
      <c r="J137" s="8">
        <v>1</v>
      </c>
      <c r="K137" s="5">
        <v>0</v>
      </c>
      <c r="L137" s="8">
        <f>100*I137/I7</f>
        <v>0.49749129355679128</v>
      </c>
      <c r="M137" s="5">
        <v>1</v>
      </c>
      <c r="N137" s="8">
        <v>0</v>
      </c>
      <c r="O137" s="6" t="s">
        <v>442</v>
      </c>
      <c r="P137" s="6"/>
      <c r="Q137" s="6" t="s">
        <v>422</v>
      </c>
      <c r="R137" s="8">
        <f>G137*F137*F7</f>
        <v>2378.971</v>
      </c>
      <c r="S137" s="2">
        <f>100*I137/B5:B5</f>
        <v>0.49749129355679128</v>
      </c>
      <c r="T137" s="3"/>
      <c r="U137" s="3"/>
      <c r="V137" s="3"/>
      <c r="W137" s="3"/>
      <c r="X137" s="3" t="s">
        <v>442</v>
      </c>
      <c r="Y137" s="3"/>
      <c r="Z137" s="3"/>
      <c r="AA137" s="3"/>
      <c r="AB137" s="1"/>
      <c r="AC137" s="2">
        <v>0</v>
      </c>
      <c r="AD137" s="2">
        <v>0</v>
      </c>
      <c r="AE137" s="2"/>
      <c r="AF137" s="3"/>
      <c r="AG137" s="1"/>
      <c r="AH137" s="2"/>
      <c r="AI137" s="2"/>
      <c r="AJ137" s="2">
        <v>0</v>
      </c>
      <c r="AK137" s="2">
        <v>0</v>
      </c>
      <c r="AL137" s="2">
        <v>0</v>
      </c>
      <c r="AM137" s="2">
        <v>0</v>
      </c>
      <c r="AN137" s="4">
        <v>0</v>
      </c>
      <c r="AO137" s="1">
        <v>1</v>
      </c>
      <c r="AP137" s="1">
        <v>0</v>
      </c>
      <c r="AQ137" s="4">
        <v>0</v>
      </c>
      <c r="AR137" s="1">
        <v>0</v>
      </c>
    </row>
    <row r="138" spans="1:44" x14ac:dyDescent="0.25">
      <c r="A138" s="6"/>
      <c r="B138" s="6" t="s">
        <v>409</v>
      </c>
      <c r="C138" s="6" t="s">
        <v>410</v>
      </c>
      <c r="D138" s="9" t="s">
        <v>589</v>
      </c>
      <c r="E138" s="6" t="s">
        <v>607</v>
      </c>
      <c r="F138" s="7">
        <v>1</v>
      </c>
      <c r="G138" s="8">
        <v>15.93</v>
      </c>
      <c r="H138" s="8">
        <f>G138*IF(AP138=0,B4,1)</f>
        <v>20.446155000000001</v>
      </c>
      <c r="I138" s="8">
        <f>H138*F138*F7</f>
        <v>20.446155000000001</v>
      </c>
      <c r="J138" s="8">
        <v>1</v>
      </c>
      <c r="K138" s="5">
        <v>0</v>
      </c>
      <c r="L138" s="8">
        <f>100*I138/I7</f>
        <v>3.3312874794857463E-3</v>
      </c>
      <c r="M138" s="5">
        <v>1</v>
      </c>
      <c r="N138" s="8">
        <v>0</v>
      </c>
      <c r="O138" s="6" t="s">
        <v>589</v>
      </c>
      <c r="P138" s="6"/>
      <c r="Q138" s="6" t="s">
        <v>422</v>
      </c>
      <c r="R138" s="8">
        <f>G138*F138*F7</f>
        <v>15.93</v>
      </c>
      <c r="S138" s="2">
        <f>100*I138/B5:B5</f>
        <v>3.3312874794857463E-3</v>
      </c>
      <c r="T138" s="3"/>
      <c r="U138" s="3"/>
      <c r="V138" s="3"/>
      <c r="W138" s="3"/>
      <c r="X138" s="3" t="s">
        <v>589</v>
      </c>
      <c r="Y138" s="3"/>
      <c r="Z138" s="3"/>
      <c r="AA138" s="3"/>
      <c r="AB138" s="1"/>
      <c r="AC138" s="2">
        <v>0</v>
      </c>
      <c r="AD138" s="2">
        <v>0</v>
      </c>
      <c r="AE138" s="2"/>
      <c r="AF138" s="3"/>
      <c r="AG138" s="1"/>
      <c r="AH138" s="2"/>
      <c r="AI138" s="2"/>
      <c r="AJ138" s="2">
        <v>0</v>
      </c>
      <c r="AK138" s="2">
        <v>0</v>
      </c>
      <c r="AL138" s="2">
        <v>0</v>
      </c>
      <c r="AM138" s="2">
        <v>0</v>
      </c>
      <c r="AN138" s="4">
        <v>0</v>
      </c>
      <c r="AO138" s="1">
        <v>1</v>
      </c>
      <c r="AP138" s="1">
        <v>0</v>
      </c>
      <c r="AQ138" s="4">
        <v>0</v>
      </c>
      <c r="AR138" s="1">
        <v>0</v>
      </c>
    </row>
    <row r="139" spans="1:44" x14ac:dyDescent="0.25">
      <c r="A139" s="6"/>
      <c r="B139" s="6" t="s">
        <v>590</v>
      </c>
      <c r="C139" s="6" t="s">
        <v>591</v>
      </c>
      <c r="D139" s="9" t="s">
        <v>592</v>
      </c>
      <c r="E139" s="6" t="s">
        <v>607</v>
      </c>
      <c r="F139" s="7">
        <v>1</v>
      </c>
      <c r="G139" s="8">
        <v>27.73</v>
      </c>
      <c r="H139" s="8">
        <f>G139*IF(AP139=0,B4,1)</f>
        <v>35.591455000000003</v>
      </c>
      <c r="I139" s="8">
        <f>H139*F139*F7</f>
        <v>35.591455000000003</v>
      </c>
      <c r="J139" s="8">
        <v>1</v>
      </c>
      <c r="K139" s="5">
        <v>0</v>
      </c>
      <c r="L139" s="8">
        <f>100*I139/I7</f>
        <v>5.7989078346603736E-3</v>
      </c>
      <c r="M139" s="5">
        <v>1</v>
      </c>
      <c r="N139" s="8">
        <v>0</v>
      </c>
      <c r="O139" s="6" t="s">
        <v>592</v>
      </c>
      <c r="P139" s="6"/>
      <c r="Q139" s="6" t="s">
        <v>422</v>
      </c>
      <c r="R139" s="8">
        <f>G139*F139*F7</f>
        <v>27.73</v>
      </c>
      <c r="S139" s="2">
        <f>100*I139/B5:B5</f>
        <v>5.7989078346603736E-3</v>
      </c>
      <c r="T139" s="3"/>
      <c r="U139" s="3"/>
      <c r="V139" s="3"/>
      <c r="W139" s="3"/>
      <c r="X139" s="3" t="s">
        <v>592</v>
      </c>
      <c r="Y139" s="3"/>
      <c r="Z139" s="3"/>
      <c r="AA139" s="3"/>
      <c r="AB139" s="1"/>
      <c r="AC139" s="2">
        <v>0</v>
      </c>
      <c r="AD139" s="2">
        <v>0</v>
      </c>
      <c r="AE139" s="2"/>
      <c r="AF139" s="3"/>
      <c r="AG139" s="1"/>
      <c r="AH139" s="2"/>
      <c r="AI139" s="2"/>
      <c r="AJ139" s="2">
        <v>0</v>
      </c>
      <c r="AK139" s="2">
        <v>0</v>
      </c>
      <c r="AL139" s="2">
        <v>0</v>
      </c>
      <c r="AM139" s="2">
        <v>0</v>
      </c>
      <c r="AN139" s="4">
        <v>0</v>
      </c>
      <c r="AO139" s="1">
        <v>1</v>
      </c>
      <c r="AP139" s="1">
        <v>0</v>
      </c>
      <c r="AQ139" s="4">
        <v>0</v>
      </c>
      <c r="AR139" s="1">
        <v>0</v>
      </c>
    </row>
    <row r="140" spans="1:44" x14ac:dyDescent="0.25">
      <c r="A140" s="6"/>
      <c r="B140" s="6" t="s">
        <v>36</v>
      </c>
      <c r="C140" s="6" t="s">
        <v>37</v>
      </c>
      <c r="D140" s="9" t="s">
        <v>676</v>
      </c>
      <c r="E140" s="6" t="s">
        <v>607</v>
      </c>
      <c r="F140" s="7">
        <v>15</v>
      </c>
      <c r="G140" s="8">
        <v>9.58</v>
      </c>
      <c r="H140" s="8">
        <f>G140*IF(AP140=0,B4,1)</f>
        <v>12.29593</v>
      </c>
      <c r="I140" s="8">
        <f>H140*F140*F7</f>
        <v>184.43895000000001</v>
      </c>
      <c r="J140" s="8">
        <v>1</v>
      </c>
      <c r="K140" s="5">
        <v>0</v>
      </c>
      <c r="L140" s="8">
        <f>100*I140/I7</f>
        <v>3.0050597037168971E-2</v>
      </c>
      <c r="M140" s="5">
        <v>1</v>
      </c>
      <c r="N140" s="8">
        <v>0</v>
      </c>
      <c r="O140" s="6" t="s">
        <v>676</v>
      </c>
      <c r="P140" s="6"/>
      <c r="Q140" s="6" t="s">
        <v>422</v>
      </c>
      <c r="R140" s="8">
        <f>G140*F140*F7</f>
        <v>143.69999999999999</v>
      </c>
      <c r="S140" s="2">
        <f>100*I140/B5:B5</f>
        <v>3.0050597037168971E-2</v>
      </c>
      <c r="T140" s="3"/>
      <c r="U140" s="3"/>
      <c r="V140" s="3"/>
      <c r="W140" s="3"/>
      <c r="X140" s="3" t="s">
        <v>676</v>
      </c>
      <c r="Y140" s="3"/>
      <c r="Z140" s="3"/>
      <c r="AA140" s="3"/>
      <c r="AB140" s="1"/>
      <c r="AC140" s="2">
        <v>0</v>
      </c>
      <c r="AD140" s="2">
        <v>0</v>
      </c>
      <c r="AE140" s="2"/>
      <c r="AF140" s="3"/>
      <c r="AG140" s="1"/>
      <c r="AH140" s="2"/>
      <c r="AI140" s="2"/>
      <c r="AJ140" s="2">
        <v>0</v>
      </c>
      <c r="AK140" s="2">
        <v>0</v>
      </c>
      <c r="AL140" s="2">
        <v>0</v>
      </c>
      <c r="AM140" s="2">
        <v>0</v>
      </c>
      <c r="AN140" s="4">
        <v>0</v>
      </c>
      <c r="AO140" s="1">
        <v>1</v>
      </c>
      <c r="AP140" s="1">
        <v>0</v>
      </c>
      <c r="AQ140" s="4">
        <v>0</v>
      </c>
      <c r="AR140" s="1">
        <v>0</v>
      </c>
    </row>
    <row r="141" spans="1:44" x14ac:dyDescent="0.25">
      <c r="A141" s="6"/>
      <c r="B141" s="6" t="s">
        <v>348</v>
      </c>
      <c r="C141" s="6" t="s">
        <v>215</v>
      </c>
      <c r="D141" s="9" t="s">
        <v>259</v>
      </c>
      <c r="E141" s="6" t="s">
        <v>443</v>
      </c>
      <c r="F141" s="7">
        <v>15</v>
      </c>
      <c r="G141" s="8">
        <v>76.209999999999994</v>
      </c>
      <c r="H141" s="8">
        <f>G141*IF(AP141=0,B4,1)</f>
        <v>97.815534999999997</v>
      </c>
      <c r="I141" s="8">
        <f>H141*F141*F7</f>
        <v>1467.233025</v>
      </c>
      <c r="J141" s="8">
        <v>1</v>
      </c>
      <c r="K141" s="5">
        <v>0</v>
      </c>
      <c r="L141" s="8">
        <f>100*I141/I7</f>
        <v>0.23905594991676901</v>
      </c>
      <c r="M141" s="5">
        <v>1</v>
      </c>
      <c r="N141" s="8">
        <v>0</v>
      </c>
      <c r="O141" s="6" t="s">
        <v>306</v>
      </c>
      <c r="P141" s="6"/>
      <c r="Q141" s="6" t="s">
        <v>307</v>
      </c>
      <c r="R141" s="8">
        <f>G141*F141*F7</f>
        <v>1143.1499999999999</v>
      </c>
      <c r="S141" s="2">
        <f>100*I141/B5:B5</f>
        <v>0.23905594991676901</v>
      </c>
      <c r="T141" s="3"/>
      <c r="U141" s="3"/>
      <c r="V141" s="3"/>
      <c r="W141" s="3"/>
      <c r="X141" s="3" t="s">
        <v>259</v>
      </c>
      <c r="Y141" s="3"/>
      <c r="Z141" s="3"/>
      <c r="AA141" s="3"/>
      <c r="AB141" s="1"/>
      <c r="AC141" s="2">
        <v>0</v>
      </c>
      <c r="AD141" s="2">
        <v>0</v>
      </c>
      <c r="AE141" s="2"/>
      <c r="AF141" s="3"/>
      <c r="AG141" s="1"/>
      <c r="AH141" s="2"/>
      <c r="AI141" s="2"/>
      <c r="AJ141" s="2">
        <v>0</v>
      </c>
      <c r="AK141" s="2">
        <v>0</v>
      </c>
      <c r="AL141" s="2">
        <v>0</v>
      </c>
      <c r="AM141" s="2">
        <v>0</v>
      </c>
      <c r="AN141" s="4">
        <v>0</v>
      </c>
      <c r="AO141" s="1">
        <v>1</v>
      </c>
      <c r="AP141" s="1">
        <v>0</v>
      </c>
      <c r="AQ141" s="4">
        <v>0</v>
      </c>
      <c r="AR141" s="1">
        <v>0</v>
      </c>
    </row>
    <row r="142" spans="1:44" s="18" customFormat="1" x14ac:dyDescent="0.25">
      <c r="A142" s="10"/>
      <c r="B142" s="10"/>
      <c r="C142" s="10" t="s">
        <v>162</v>
      </c>
      <c r="D142" s="10" t="s">
        <v>444</v>
      </c>
      <c r="E142" s="10"/>
      <c r="F142" s="11"/>
      <c r="G142" s="12">
        <v>4314.97</v>
      </c>
      <c r="H142" s="12">
        <f>(I143+I144+I145+I146+I147+I148+I149+I150+I151+I152+I153+I154+I155+I156+I157+I158+I159+I160+I161+I162+I163+I164+I165+I166+I167+I168+I169)/F7</f>
        <v>5538.263995000003</v>
      </c>
      <c r="I142" s="12">
        <f>H142*F7</f>
        <v>5538.263995000003</v>
      </c>
      <c r="J142" s="12"/>
      <c r="K142" s="13">
        <v>0</v>
      </c>
      <c r="L142" s="12">
        <f>100*I142/I7</f>
        <v>0.90234811898032752</v>
      </c>
      <c r="M142" s="13">
        <v>1</v>
      </c>
      <c r="N142" s="12">
        <v>0</v>
      </c>
      <c r="O142" s="10" t="s">
        <v>444</v>
      </c>
      <c r="P142" s="10"/>
      <c r="Q142" s="10"/>
      <c r="R142" s="12">
        <f>G142*F7</f>
        <v>4314.97</v>
      </c>
      <c r="S142" s="14">
        <f>100*I142/B5:B5</f>
        <v>0.90234811898032752</v>
      </c>
      <c r="T142" s="15"/>
      <c r="U142" s="15"/>
      <c r="V142" s="15"/>
      <c r="W142" s="15"/>
      <c r="X142" s="15"/>
      <c r="Y142" s="15"/>
      <c r="Z142" s="15"/>
      <c r="AA142" s="15"/>
      <c r="AB142" s="16"/>
      <c r="AC142" s="14">
        <v>0</v>
      </c>
      <c r="AD142" s="14">
        <v>0</v>
      </c>
      <c r="AE142" s="14"/>
      <c r="AF142" s="15"/>
      <c r="AG142" s="16"/>
      <c r="AH142" s="14"/>
      <c r="AI142" s="14"/>
      <c r="AJ142" s="14">
        <v>0</v>
      </c>
      <c r="AK142" s="14">
        <v>0</v>
      </c>
      <c r="AL142" s="14">
        <v>0</v>
      </c>
      <c r="AM142" s="14">
        <v>0</v>
      </c>
      <c r="AN142" s="17">
        <v>0</v>
      </c>
      <c r="AO142" s="16">
        <v>0</v>
      </c>
      <c r="AP142" s="16">
        <v>0</v>
      </c>
      <c r="AQ142" s="17">
        <v>0</v>
      </c>
      <c r="AR142" s="16">
        <v>0</v>
      </c>
    </row>
    <row r="143" spans="1:44" x14ac:dyDescent="0.25">
      <c r="A143" s="6"/>
      <c r="B143" s="6" t="s">
        <v>76</v>
      </c>
      <c r="C143" s="6" t="s">
        <v>115</v>
      </c>
      <c r="D143" s="9" t="s">
        <v>38</v>
      </c>
      <c r="E143" s="6" t="s">
        <v>607</v>
      </c>
      <c r="F143" s="7">
        <v>1</v>
      </c>
      <c r="G143" s="8">
        <v>2578.79</v>
      </c>
      <c r="H143" s="8">
        <f>G143*IF(AP143=0,B4,1)</f>
        <v>3309.8769650000004</v>
      </c>
      <c r="I143" s="8">
        <f>H143*F143*F7</f>
        <v>3309.8769650000004</v>
      </c>
      <c r="J143" s="8">
        <v>1</v>
      </c>
      <c r="K143" s="5">
        <v>0</v>
      </c>
      <c r="L143" s="8">
        <f>100*I143/I7</f>
        <v>0.53927751658650647</v>
      </c>
      <c r="M143" s="5">
        <v>1</v>
      </c>
      <c r="N143" s="8">
        <v>0</v>
      </c>
      <c r="O143" s="6" t="s">
        <v>38</v>
      </c>
      <c r="P143" s="6"/>
      <c r="Q143" s="6" t="s">
        <v>422</v>
      </c>
      <c r="R143" s="8">
        <f>G143*F143*F7</f>
        <v>2578.79</v>
      </c>
      <c r="S143" s="2">
        <f>100*I143/B5:B5</f>
        <v>0.53927751658650647</v>
      </c>
      <c r="T143" s="3"/>
      <c r="U143" s="3"/>
      <c r="V143" s="3"/>
      <c r="W143" s="3"/>
      <c r="X143" s="3" t="s">
        <v>38</v>
      </c>
      <c r="Y143" s="3"/>
      <c r="Z143" s="3"/>
      <c r="AA143" s="3"/>
      <c r="AB143" s="1"/>
      <c r="AC143" s="2">
        <v>0</v>
      </c>
      <c r="AD143" s="2">
        <v>0</v>
      </c>
      <c r="AE143" s="2"/>
      <c r="AF143" s="3"/>
      <c r="AG143" s="1"/>
      <c r="AH143" s="2"/>
      <c r="AI143" s="2"/>
      <c r="AJ143" s="2">
        <v>0</v>
      </c>
      <c r="AK143" s="2">
        <v>0</v>
      </c>
      <c r="AL143" s="2">
        <v>0</v>
      </c>
      <c r="AM143" s="2">
        <v>0</v>
      </c>
      <c r="AN143" s="4">
        <v>0</v>
      </c>
      <c r="AO143" s="1">
        <v>1</v>
      </c>
      <c r="AP143" s="1">
        <v>0</v>
      </c>
      <c r="AQ143" s="4">
        <v>0</v>
      </c>
      <c r="AR143" s="1">
        <v>0</v>
      </c>
    </row>
    <row r="144" spans="1:44" x14ac:dyDescent="0.25">
      <c r="A144" s="6" t="s">
        <v>349</v>
      </c>
      <c r="B144" s="6"/>
      <c r="C144" s="6" t="s">
        <v>308</v>
      </c>
      <c r="D144" s="9" t="s">
        <v>722</v>
      </c>
      <c r="E144" s="6" t="s">
        <v>607</v>
      </c>
      <c r="F144" s="7">
        <v>6</v>
      </c>
      <c r="G144" s="8">
        <v>15.4</v>
      </c>
      <c r="H144" s="8">
        <f>G144*IF(AP144=0,B4,1)</f>
        <v>19.765900000000002</v>
      </c>
      <c r="I144" s="8">
        <f>H144*F144*F7</f>
        <v>118.59540000000001</v>
      </c>
      <c r="J144" s="8">
        <v>1</v>
      </c>
      <c r="K144" s="5">
        <v>0</v>
      </c>
      <c r="L144" s="8">
        <f>100*I144/I7</f>
        <v>1.9322722103231823E-2</v>
      </c>
      <c r="M144" s="5">
        <v>1</v>
      </c>
      <c r="N144" s="8">
        <v>0</v>
      </c>
      <c r="O144" s="6" t="s">
        <v>677</v>
      </c>
      <c r="P144" s="6"/>
      <c r="Q144" s="6" t="s">
        <v>422</v>
      </c>
      <c r="R144" s="8">
        <f>G144*F144*F7</f>
        <v>92.4</v>
      </c>
      <c r="S144" s="2">
        <f>100*I144/B5:B5</f>
        <v>1.9322722103231823E-2</v>
      </c>
      <c r="T144" s="3"/>
      <c r="U144" s="3" t="s">
        <v>722</v>
      </c>
      <c r="V144" s="3"/>
      <c r="W144" s="3"/>
      <c r="X144" s="3"/>
      <c r="Y144" s="3"/>
      <c r="Z144" s="3"/>
      <c r="AA144" s="3"/>
      <c r="AB144" s="1"/>
      <c r="AC144" s="2">
        <v>0</v>
      </c>
      <c r="AD144" s="2">
        <v>0</v>
      </c>
      <c r="AE144" s="2"/>
      <c r="AF144" s="3"/>
      <c r="AG144" s="1"/>
      <c r="AH144" s="2"/>
      <c r="AI144" s="2"/>
      <c r="AJ144" s="2">
        <v>0</v>
      </c>
      <c r="AK144" s="2">
        <v>0</v>
      </c>
      <c r="AL144" s="2">
        <v>0</v>
      </c>
      <c r="AM144" s="2">
        <v>0</v>
      </c>
      <c r="AN144" s="4">
        <v>0</v>
      </c>
      <c r="AO144" s="1">
        <v>1</v>
      </c>
      <c r="AP144" s="1">
        <v>0</v>
      </c>
      <c r="AQ144" s="4">
        <v>0</v>
      </c>
      <c r="AR144" s="1">
        <v>0</v>
      </c>
    </row>
    <row r="145" spans="1:44" x14ac:dyDescent="0.25">
      <c r="A145" s="6" t="s">
        <v>723</v>
      </c>
      <c r="B145" s="6"/>
      <c r="C145" s="6" t="s">
        <v>483</v>
      </c>
      <c r="D145" s="9" t="s">
        <v>445</v>
      </c>
      <c r="E145" s="6" t="s">
        <v>607</v>
      </c>
      <c r="F145" s="7">
        <v>2</v>
      </c>
      <c r="G145" s="8">
        <v>23.85</v>
      </c>
      <c r="H145" s="8">
        <f>G145*IF(AP145=0,B4,1)</f>
        <v>30.611475000000002</v>
      </c>
      <c r="I145" s="8">
        <f>H145*F145*F7</f>
        <v>61.222950000000004</v>
      </c>
      <c r="J145" s="8">
        <v>1</v>
      </c>
      <c r="K145" s="5">
        <v>0</v>
      </c>
      <c r="L145" s="8">
        <f>100*I145/I7</f>
        <v>9.9750416052398049E-3</v>
      </c>
      <c r="M145" s="5">
        <v>1</v>
      </c>
      <c r="N145" s="8">
        <v>0</v>
      </c>
      <c r="O145" s="6" t="s">
        <v>631</v>
      </c>
      <c r="P145" s="6"/>
      <c r="Q145" s="6" t="s">
        <v>422</v>
      </c>
      <c r="R145" s="8">
        <f>G145*F145*F7</f>
        <v>47.7</v>
      </c>
      <c r="S145" s="2">
        <f>100*I145/B5:B5</f>
        <v>9.9750416052398049E-3</v>
      </c>
      <c r="T145" s="3"/>
      <c r="U145" s="3" t="s">
        <v>445</v>
      </c>
      <c r="V145" s="3"/>
      <c r="W145" s="3"/>
      <c r="X145" s="3"/>
      <c r="Y145" s="3"/>
      <c r="Z145" s="3"/>
      <c r="AA145" s="3"/>
      <c r="AB145" s="1"/>
      <c r="AC145" s="2">
        <v>0</v>
      </c>
      <c r="AD145" s="2">
        <v>0</v>
      </c>
      <c r="AE145" s="2"/>
      <c r="AF145" s="3"/>
      <c r="AG145" s="1"/>
      <c r="AH145" s="2"/>
      <c r="AI145" s="2"/>
      <c r="AJ145" s="2">
        <v>0</v>
      </c>
      <c r="AK145" s="2">
        <v>0</v>
      </c>
      <c r="AL145" s="2">
        <v>0</v>
      </c>
      <c r="AM145" s="2">
        <v>0</v>
      </c>
      <c r="AN145" s="4">
        <v>0</v>
      </c>
      <c r="AO145" s="1">
        <v>1</v>
      </c>
      <c r="AP145" s="1">
        <v>0</v>
      </c>
      <c r="AQ145" s="4">
        <v>0</v>
      </c>
      <c r="AR145" s="1">
        <v>0</v>
      </c>
    </row>
    <row r="146" spans="1:44" x14ac:dyDescent="0.25">
      <c r="A146" s="6" t="s">
        <v>116</v>
      </c>
      <c r="B146" s="6"/>
      <c r="C146" s="6" t="s">
        <v>678</v>
      </c>
      <c r="D146" s="9" t="s">
        <v>350</v>
      </c>
      <c r="E146" s="6" t="s">
        <v>608</v>
      </c>
      <c r="F146" s="7">
        <v>15.5</v>
      </c>
      <c r="G146" s="8">
        <v>22.34</v>
      </c>
      <c r="H146" s="8">
        <f>G146*IF(AP146=0,B4,1)</f>
        <v>28.673390000000001</v>
      </c>
      <c r="I146" s="8">
        <f>H146*F146*F7</f>
        <v>444.437545</v>
      </c>
      <c r="J146" s="8">
        <v>1</v>
      </c>
      <c r="K146" s="5">
        <v>0</v>
      </c>
      <c r="L146" s="8">
        <f>100*I146/I7</f>
        <v>7.2412110202230345E-2</v>
      </c>
      <c r="M146" s="5">
        <v>1</v>
      </c>
      <c r="N146" s="8">
        <v>0</v>
      </c>
      <c r="O146" s="6" t="s">
        <v>309</v>
      </c>
      <c r="P146" s="6"/>
      <c r="Q146" s="6" t="s">
        <v>371</v>
      </c>
      <c r="R146" s="8">
        <f>G146*F146*F7</f>
        <v>346.27</v>
      </c>
      <c r="S146" s="2">
        <f>100*I146/B5:B5</f>
        <v>7.2412110202230345E-2</v>
      </c>
      <c r="T146" s="3"/>
      <c r="U146" s="3" t="s">
        <v>350</v>
      </c>
      <c r="V146" s="3"/>
      <c r="W146" s="3"/>
      <c r="X146" s="3"/>
      <c r="Y146" s="3"/>
      <c r="Z146" s="3"/>
      <c r="AA146" s="3"/>
      <c r="AB146" s="1"/>
      <c r="AC146" s="2">
        <v>0</v>
      </c>
      <c r="AD146" s="2">
        <v>0</v>
      </c>
      <c r="AE146" s="2"/>
      <c r="AF146" s="3"/>
      <c r="AG146" s="1"/>
      <c r="AH146" s="2"/>
      <c r="AI146" s="2"/>
      <c r="AJ146" s="2">
        <v>0</v>
      </c>
      <c r="AK146" s="2">
        <v>0</v>
      </c>
      <c r="AL146" s="2">
        <v>0</v>
      </c>
      <c r="AM146" s="2">
        <v>0</v>
      </c>
      <c r="AN146" s="4">
        <v>0</v>
      </c>
      <c r="AO146" s="1">
        <v>1</v>
      </c>
      <c r="AP146" s="1">
        <v>0</v>
      </c>
      <c r="AQ146" s="4">
        <v>0</v>
      </c>
      <c r="AR146" s="1">
        <v>0</v>
      </c>
    </row>
    <row r="147" spans="1:44" x14ac:dyDescent="0.25">
      <c r="A147" s="6" t="s">
        <v>724</v>
      </c>
      <c r="B147" s="6"/>
      <c r="C147" s="6" t="s">
        <v>117</v>
      </c>
      <c r="D147" s="9" t="s">
        <v>118</v>
      </c>
      <c r="E147" s="6" t="s">
        <v>607</v>
      </c>
      <c r="F147" s="7">
        <v>1</v>
      </c>
      <c r="G147" s="8">
        <v>60.01</v>
      </c>
      <c r="H147" s="8">
        <f>G147*IF(AP147=0,B4,1)</f>
        <v>77.022835000000001</v>
      </c>
      <c r="I147" s="8">
        <f>H147*F147*F7</f>
        <v>77.022835000000001</v>
      </c>
      <c r="J147" s="8">
        <v>1</v>
      </c>
      <c r="K147" s="5">
        <v>0</v>
      </c>
      <c r="L147" s="8">
        <f>100*I147/I7</f>
        <v>1.2549313348646556E-2</v>
      </c>
      <c r="M147" s="5">
        <v>1</v>
      </c>
      <c r="N147" s="8">
        <v>0</v>
      </c>
      <c r="O147" s="6" t="s">
        <v>39</v>
      </c>
      <c r="P147" s="6"/>
      <c r="Q147" s="6" t="s">
        <v>422</v>
      </c>
      <c r="R147" s="8">
        <f>G147*F147*F7</f>
        <v>60.01</v>
      </c>
      <c r="S147" s="2">
        <f>100*I147/B5:B5</f>
        <v>1.2549313348646556E-2</v>
      </c>
      <c r="T147" s="3"/>
      <c r="U147" s="3" t="s">
        <v>118</v>
      </c>
      <c r="V147" s="3"/>
      <c r="W147" s="3"/>
      <c r="X147" s="3"/>
      <c r="Y147" s="3"/>
      <c r="Z147" s="3"/>
      <c r="AA147" s="3"/>
      <c r="AB147" s="1"/>
      <c r="AC147" s="2">
        <v>0</v>
      </c>
      <c r="AD147" s="2">
        <v>0</v>
      </c>
      <c r="AE147" s="2"/>
      <c r="AF147" s="3"/>
      <c r="AG147" s="1"/>
      <c r="AH147" s="2"/>
      <c r="AI147" s="2"/>
      <c r="AJ147" s="2">
        <v>0</v>
      </c>
      <c r="AK147" s="2">
        <v>0</v>
      </c>
      <c r="AL147" s="2">
        <v>0</v>
      </c>
      <c r="AM147" s="2">
        <v>0</v>
      </c>
      <c r="AN147" s="4">
        <v>0</v>
      </c>
      <c r="AO147" s="1">
        <v>1</v>
      </c>
      <c r="AP147" s="1">
        <v>0</v>
      </c>
      <c r="AQ147" s="4">
        <v>0</v>
      </c>
      <c r="AR147" s="1">
        <v>0</v>
      </c>
    </row>
    <row r="148" spans="1:44" x14ac:dyDescent="0.25">
      <c r="A148" s="6" t="s">
        <v>725</v>
      </c>
      <c r="B148" s="6"/>
      <c r="C148" s="6" t="s">
        <v>310</v>
      </c>
      <c r="D148" s="9" t="s">
        <v>446</v>
      </c>
      <c r="E148" s="6" t="s">
        <v>607</v>
      </c>
      <c r="F148" s="7">
        <v>2</v>
      </c>
      <c r="G148" s="8">
        <v>14.95</v>
      </c>
      <c r="H148" s="8">
        <f>G148*IF(AP148=0,B4,1)</f>
        <v>19.188324999999999</v>
      </c>
      <c r="I148" s="8">
        <f>H148*F148*F7</f>
        <v>38.376649999999998</v>
      </c>
      <c r="J148" s="8">
        <v>1</v>
      </c>
      <c r="K148" s="5">
        <v>0</v>
      </c>
      <c r="L148" s="8">
        <f>100*I148/I7</f>
        <v>6.252699035569605E-3</v>
      </c>
      <c r="M148" s="5">
        <v>1</v>
      </c>
      <c r="N148" s="8">
        <v>0</v>
      </c>
      <c r="O148" s="6" t="s">
        <v>593</v>
      </c>
      <c r="P148" s="6"/>
      <c r="Q148" s="6" t="s">
        <v>422</v>
      </c>
      <c r="R148" s="8">
        <f>G148*F148*F7</f>
        <v>29.9</v>
      </c>
      <c r="S148" s="2">
        <f>100*I148/B5:B5</f>
        <v>6.252699035569605E-3</v>
      </c>
      <c r="T148" s="3"/>
      <c r="U148" s="3" t="s">
        <v>446</v>
      </c>
      <c r="V148" s="3"/>
      <c r="W148" s="3"/>
      <c r="X148" s="3"/>
      <c r="Y148" s="3"/>
      <c r="Z148" s="3"/>
      <c r="AA148" s="3"/>
      <c r="AB148" s="1"/>
      <c r="AC148" s="2">
        <v>0</v>
      </c>
      <c r="AD148" s="2">
        <v>0</v>
      </c>
      <c r="AE148" s="2"/>
      <c r="AF148" s="3"/>
      <c r="AG148" s="1"/>
      <c r="AH148" s="2"/>
      <c r="AI148" s="2"/>
      <c r="AJ148" s="2">
        <v>0</v>
      </c>
      <c r="AK148" s="2">
        <v>0</v>
      </c>
      <c r="AL148" s="2">
        <v>0</v>
      </c>
      <c r="AM148" s="2">
        <v>0</v>
      </c>
      <c r="AN148" s="4">
        <v>0</v>
      </c>
      <c r="AO148" s="1">
        <v>1</v>
      </c>
      <c r="AP148" s="1">
        <v>0</v>
      </c>
      <c r="AQ148" s="4">
        <v>0</v>
      </c>
      <c r="AR148" s="1">
        <v>0</v>
      </c>
    </row>
    <row r="149" spans="1:44" x14ac:dyDescent="0.25">
      <c r="A149" s="6" t="s">
        <v>260</v>
      </c>
      <c r="B149" s="6"/>
      <c r="C149" s="6" t="s">
        <v>484</v>
      </c>
      <c r="D149" s="9" t="s">
        <v>679</v>
      </c>
      <c r="E149" s="6" t="s">
        <v>607</v>
      </c>
      <c r="F149" s="7">
        <v>1</v>
      </c>
      <c r="G149" s="8">
        <v>7.86</v>
      </c>
      <c r="H149" s="8">
        <f>G149*IF(AP149=0,B4,1)</f>
        <v>10.088310000000002</v>
      </c>
      <c r="I149" s="8">
        <f>H149*F149*F7</f>
        <v>10.088310000000002</v>
      </c>
      <c r="J149" s="8">
        <v>1</v>
      </c>
      <c r="K149" s="5">
        <v>0</v>
      </c>
      <c r="L149" s="8">
        <f>100*I149/I7</f>
        <v>1.6436861009892006E-3</v>
      </c>
      <c r="M149" s="5">
        <v>1</v>
      </c>
      <c r="N149" s="8">
        <v>0</v>
      </c>
      <c r="O149" s="6" t="s">
        <v>351</v>
      </c>
      <c r="P149" s="6"/>
      <c r="Q149" s="6" t="s">
        <v>422</v>
      </c>
      <c r="R149" s="8">
        <f>G149*F149*F7</f>
        <v>7.86</v>
      </c>
      <c r="S149" s="2">
        <f>100*I149/B5:B5</f>
        <v>1.6436861009892006E-3</v>
      </c>
      <c r="T149" s="3"/>
      <c r="U149" s="3" t="s">
        <v>679</v>
      </c>
      <c r="V149" s="3"/>
      <c r="W149" s="3"/>
      <c r="X149" s="3"/>
      <c r="Y149" s="3"/>
      <c r="Z149" s="3"/>
      <c r="AA149" s="3"/>
      <c r="AB149" s="1"/>
      <c r="AC149" s="2">
        <v>0</v>
      </c>
      <c r="AD149" s="2">
        <v>0</v>
      </c>
      <c r="AE149" s="2"/>
      <c r="AF149" s="3"/>
      <c r="AG149" s="1"/>
      <c r="AH149" s="2"/>
      <c r="AI149" s="2"/>
      <c r="AJ149" s="2">
        <v>0</v>
      </c>
      <c r="AK149" s="2">
        <v>0</v>
      </c>
      <c r="AL149" s="2">
        <v>0</v>
      </c>
      <c r="AM149" s="2">
        <v>0</v>
      </c>
      <c r="AN149" s="4">
        <v>0</v>
      </c>
      <c r="AO149" s="1">
        <v>1</v>
      </c>
      <c r="AP149" s="1">
        <v>0</v>
      </c>
      <c r="AQ149" s="4">
        <v>0</v>
      </c>
      <c r="AR149" s="1">
        <v>0</v>
      </c>
    </row>
    <row r="150" spans="1:44" x14ac:dyDescent="0.25">
      <c r="A150" s="6" t="s">
        <v>680</v>
      </c>
      <c r="B150" s="6"/>
      <c r="C150" s="6" t="s">
        <v>681</v>
      </c>
      <c r="D150" s="9" t="s">
        <v>447</v>
      </c>
      <c r="E150" s="6" t="s">
        <v>607</v>
      </c>
      <c r="F150" s="7">
        <v>20</v>
      </c>
      <c r="G150" s="8">
        <v>5.28</v>
      </c>
      <c r="H150" s="8">
        <f>G150*IF(AP150=0,B4,1)</f>
        <v>6.7768800000000011</v>
      </c>
      <c r="I150" s="8">
        <f>H150*F150*F7</f>
        <v>135.53760000000003</v>
      </c>
      <c r="J150" s="8">
        <v>1</v>
      </c>
      <c r="K150" s="5">
        <v>0</v>
      </c>
      <c r="L150" s="8">
        <f>100*I150/I7</f>
        <v>2.2083110975122087E-2</v>
      </c>
      <c r="M150" s="5">
        <v>1</v>
      </c>
      <c r="N150" s="8">
        <v>0</v>
      </c>
      <c r="O150" s="6" t="s">
        <v>40</v>
      </c>
      <c r="P150" s="6"/>
      <c r="Q150" s="6" t="s">
        <v>422</v>
      </c>
      <c r="R150" s="8">
        <f>G150*F150*F7</f>
        <v>105.60000000000001</v>
      </c>
      <c r="S150" s="2">
        <f>100*I150/B5:B5</f>
        <v>2.2083110975122087E-2</v>
      </c>
      <c r="T150" s="3"/>
      <c r="U150" s="3" t="s">
        <v>447</v>
      </c>
      <c r="V150" s="3"/>
      <c r="W150" s="3"/>
      <c r="X150" s="3"/>
      <c r="Y150" s="3"/>
      <c r="Z150" s="3"/>
      <c r="AA150" s="3"/>
      <c r="AB150" s="1"/>
      <c r="AC150" s="2">
        <v>0</v>
      </c>
      <c r="AD150" s="2">
        <v>0</v>
      </c>
      <c r="AE150" s="2"/>
      <c r="AF150" s="3"/>
      <c r="AG150" s="1"/>
      <c r="AH150" s="2"/>
      <c r="AI150" s="2"/>
      <c r="AJ150" s="2">
        <v>0</v>
      </c>
      <c r="AK150" s="2">
        <v>0</v>
      </c>
      <c r="AL150" s="2">
        <v>0</v>
      </c>
      <c r="AM150" s="2">
        <v>0</v>
      </c>
      <c r="AN150" s="4">
        <v>0</v>
      </c>
      <c r="AO150" s="1">
        <v>1</v>
      </c>
      <c r="AP150" s="1">
        <v>0</v>
      </c>
      <c r="AQ150" s="4">
        <v>0</v>
      </c>
      <c r="AR150" s="1">
        <v>0</v>
      </c>
    </row>
    <row r="151" spans="1:44" x14ac:dyDescent="0.25">
      <c r="A151" s="6" t="s">
        <v>485</v>
      </c>
      <c r="B151" s="6"/>
      <c r="C151" s="6" t="s">
        <v>163</v>
      </c>
      <c r="D151" s="9" t="s">
        <v>726</v>
      </c>
      <c r="E151" s="6" t="s">
        <v>607</v>
      </c>
      <c r="F151" s="7">
        <v>3</v>
      </c>
      <c r="G151" s="8">
        <v>34.909999999999997</v>
      </c>
      <c r="H151" s="8">
        <f>G151*IF(AP151=0,B4,1)</f>
        <v>44.806984999999997</v>
      </c>
      <c r="I151" s="8">
        <f>H151*F151*F7</f>
        <v>134.42095499999999</v>
      </c>
      <c r="J151" s="8">
        <v>1</v>
      </c>
      <c r="K151" s="5">
        <v>0</v>
      </c>
      <c r="L151" s="8">
        <f>100*I151/I7</f>
        <v>2.1901176254020223E-2</v>
      </c>
      <c r="M151" s="5">
        <v>1</v>
      </c>
      <c r="N151" s="8">
        <v>0</v>
      </c>
      <c r="O151" s="6" t="s">
        <v>594</v>
      </c>
      <c r="P151" s="6"/>
      <c r="Q151" s="6" t="s">
        <v>422</v>
      </c>
      <c r="R151" s="8">
        <f>G151*F151*F7</f>
        <v>104.72999999999999</v>
      </c>
      <c r="S151" s="2">
        <f>100*I151/B5:B5</f>
        <v>2.1901176254020223E-2</v>
      </c>
      <c r="T151" s="3"/>
      <c r="U151" s="3" t="s">
        <v>726</v>
      </c>
      <c r="V151" s="3"/>
      <c r="W151" s="3"/>
      <c r="X151" s="3"/>
      <c r="Y151" s="3"/>
      <c r="Z151" s="3"/>
      <c r="AA151" s="3"/>
      <c r="AB151" s="1"/>
      <c r="AC151" s="2">
        <v>0</v>
      </c>
      <c r="AD151" s="2">
        <v>0</v>
      </c>
      <c r="AE151" s="2"/>
      <c r="AF151" s="3"/>
      <c r="AG151" s="1"/>
      <c r="AH151" s="2"/>
      <c r="AI151" s="2"/>
      <c r="AJ151" s="2">
        <v>0</v>
      </c>
      <c r="AK151" s="2">
        <v>0</v>
      </c>
      <c r="AL151" s="2">
        <v>0</v>
      </c>
      <c r="AM151" s="2">
        <v>0</v>
      </c>
      <c r="AN151" s="4">
        <v>0</v>
      </c>
      <c r="AO151" s="1">
        <v>1</v>
      </c>
      <c r="AP151" s="1">
        <v>0</v>
      </c>
      <c r="AQ151" s="4">
        <v>0</v>
      </c>
      <c r="AR151" s="1">
        <v>0</v>
      </c>
    </row>
    <row r="152" spans="1:44" x14ac:dyDescent="0.25">
      <c r="A152" s="6" t="s">
        <v>486</v>
      </c>
      <c r="B152" s="6"/>
      <c r="C152" s="6" t="s">
        <v>487</v>
      </c>
      <c r="D152" s="9" t="s">
        <v>216</v>
      </c>
      <c r="E152" s="6" t="s">
        <v>608</v>
      </c>
      <c r="F152" s="7">
        <v>20</v>
      </c>
      <c r="G152" s="8">
        <v>18.2</v>
      </c>
      <c r="H152" s="8">
        <f>G152*IF(AP152=0,B4,1)</f>
        <v>23.3597</v>
      </c>
      <c r="I152" s="8">
        <f>H152*F152*F7</f>
        <v>467.19400000000002</v>
      </c>
      <c r="J152" s="8">
        <v>1</v>
      </c>
      <c r="K152" s="5">
        <v>0</v>
      </c>
      <c r="L152" s="8">
        <f>100*I152/I7</f>
        <v>7.6119814346064754E-2</v>
      </c>
      <c r="M152" s="5">
        <v>1</v>
      </c>
      <c r="N152" s="8">
        <v>0</v>
      </c>
      <c r="O152" s="6" t="s">
        <v>540</v>
      </c>
      <c r="P152" s="6"/>
      <c r="Q152" s="6" t="s">
        <v>371</v>
      </c>
      <c r="R152" s="8">
        <f>G152*F152*F7</f>
        <v>364</v>
      </c>
      <c r="S152" s="2">
        <f>100*I152/B5:B5</f>
        <v>7.6119814346064754E-2</v>
      </c>
      <c r="T152" s="3"/>
      <c r="U152" s="3" t="s">
        <v>216</v>
      </c>
      <c r="V152" s="3"/>
      <c r="W152" s="3"/>
      <c r="X152" s="3"/>
      <c r="Y152" s="3"/>
      <c r="Z152" s="3"/>
      <c r="AA152" s="3"/>
      <c r="AB152" s="1"/>
      <c r="AC152" s="2">
        <v>0</v>
      </c>
      <c r="AD152" s="2">
        <v>0</v>
      </c>
      <c r="AE152" s="2"/>
      <c r="AF152" s="3"/>
      <c r="AG152" s="1"/>
      <c r="AH152" s="2"/>
      <c r="AI152" s="2"/>
      <c r="AJ152" s="2">
        <v>0</v>
      </c>
      <c r="AK152" s="2">
        <v>0</v>
      </c>
      <c r="AL152" s="2">
        <v>0</v>
      </c>
      <c r="AM152" s="2">
        <v>0</v>
      </c>
      <c r="AN152" s="4">
        <v>0</v>
      </c>
      <c r="AO152" s="1">
        <v>1</v>
      </c>
      <c r="AP152" s="1">
        <v>0</v>
      </c>
      <c r="AQ152" s="4">
        <v>0</v>
      </c>
      <c r="AR152" s="1">
        <v>0</v>
      </c>
    </row>
    <row r="153" spans="1:44" x14ac:dyDescent="0.25">
      <c r="A153" s="6" t="s">
        <v>448</v>
      </c>
      <c r="B153" s="6"/>
      <c r="C153" s="6" t="s">
        <v>682</v>
      </c>
      <c r="D153" s="9" t="s">
        <v>261</v>
      </c>
      <c r="E153" s="6" t="s">
        <v>608</v>
      </c>
      <c r="F153" s="7">
        <v>10</v>
      </c>
      <c r="G153" s="8">
        <v>14.54</v>
      </c>
      <c r="H153" s="8">
        <f>G153*IF(AP153=0,B4,1)</f>
        <v>18.662089999999999</v>
      </c>
      <c r="I153" s="8">
        <f>H153*F153*F7</f>
        <v>186.62090000000001</v>
      </c>
      <c r="J153" s="8">
        <v>1</v>
      </c>
      <c r="K153" s="5">
        <v>0</v>
      </c>
      <c r="L153" s="8">
        <f>100*I153/I7</f>
        <v>3.0406101664609383E-2</v>
      </c>
      <c r="M153" s="5">
        <v>1</v>
      </c>
      <c r="N153" s="8">
        <v>0</v>
      </c>
      <c r="O153" s="6" t="s">
        <v>217</v>
      </c>
      <c r="P153" s="6"/>
      <c r="Q153" s="6" t="s">
        <v>371</v>
      </c>
      <c r="R153" s="8">
        <f>G153*F153*F7</f>
        <v>145.39999999999998</v>
      </c>
      <c r="S153" s="2">
        <f>100*I153/B5:B5</f>
        <v>3.0406101664609383E-2</v>
      </c>
      <c r="T153" s="3"/>
      <c r="U153" s="3" t="s">
        <v>261</v>
      </c>
      <c r="V153" s="3"/>
      <c r="W153" s="3"/>
      <c r="X153" s="3"/>
      <c r="Y153" s="3"/>
      <c r="Z153" s="3"/>
      <c r="AA153" s="3"/>
      <c r="AB153" s="1"/>
      <c r="AC153" s="2">
        <v>0</v>
      </c>
      <c r="AD153" s="2">
        <v>0</v>
      </c>
      <c r="AE153" s="2"/>
      <c r="AF153" s="3"/>
      <c r="AG153" s="1"/>
      <c r="AH153" s="2"/>
      <c r="AI153" s="2"/>
      <c r="AJ153" s="2">
        <v>0</v>
      </c>
      <c r="AK153" s="2">
        <v>0</v>
      </c>
      <c r="AL153" s="2">
        <v>0</v>
      </c>
      <c r="AM153" s="2">
        <v>0</v>
      </c>
      <c r="AN153" s="4">
        <v>0</v>
      </c>
      <c r="AO153" s="1">
        <v>1</v>
      </c>
      <c r="AP153" s="1">
        <v>0</v>
      </c>
      <c r="AQ153" s="4">
        <v>0</v>
      </c>
      <c r="AR153" s="1">
        <v>0</v>
      </c>
    </row>
    <row r="154" spans="1:44" x14ac:dyDescent="0.25">
      <c r="A154" s="6" t="s">
        <v>541</v>
      </c>
      <c r="B154" s="6"/>
      <c r="C154" s="6" t="s">
        <v>119</v>
      </c>
      <c r="D154" s="9" t="s">
        <v>727</v>
      </c>
      <c r="E154" s="6" t="s">
        <v>607</v>
      </c>
      <c r="F154" s="7">
        <v>2</v>
      </c>
      <c r="G154" s="8">
        <v>23.79</v>
      </c>
      <c r="H154" s="8">
        <f>G154*IF(AP154=0,B4,1)</f>
        <v>30.534465000000001</v>
      </c>
      <c r="I154" s="8">
        <f>H154*F154*F7</f>
        <v>61.068930000000002</v>
      </c>
      <c r="J154" s="8">
        <v>1</v>
      </c>
      <c r="K154" s="5">
        <v>0</v>
      </c>
      <c r="L154" s="8">
        <f>100*I154/I7</f>
        <v>9.949947160949893E-3</v>
      </c>
      <c r="M154" s="5">
        <v>1</v>
      </c>
      <c r="N154" s="8">
        <v>0</v>
      </c>
      <c r="O154" s="6" t="s">
        <v>120</v>
      </c>
      <c r="P154" s="6"/>
      <c r="Q154" s="6" t="s">
        <v>422</v>
      </c>
      <c r="R154" s="8">
        <f>G154*F154*F7</f>
        <v>47.58</v>
      </c>
      <c r="S154" s="2">
        <f>100*I154/B5:B5</f>
        <v>9.949947160949893E-3</v>
      </c>
      <c r="T154" s="3"/>
      <c r="U154" s="3" t="s">
        <v>727</v>
      </c>
      <c r="V154" s="3"/>
      <c r="W154" s="3"/>
      <c r="X154" s="3"/>
      <c r="Y154" s="3"/>
      <c r="Z154" s="3"/>
      <c r="AA154" s="3"/>
      <c r="AB154" s="1"/>
      <c r="AC154" s="2">
        <v>0</v>
      </c>
      <c r="AD154" s="2">
        <v>0</v>
      </c>
      <c r="AE154" s="2"/>
      <c r="AF154" s="3"/>
      <c r="AG154" s="1"/>
      <c r="AH154" s="2"/>
      <c r="AI154" s="2"/>
      <c r="AJ154" s="2">
        <v>0</v>
      </c>
      <c r="AK154" s="2">
        <v>0</v>
      </c>
      <c r="AL154" s="2">
        <v>0</v>
      </c>
      <c r="AM154" s="2">
        <v>0</v>
      </c>
      <c r="AN154" s="4">
        <v>0</v>
      </c>
      <c r="AO154" s="1">
        <v>1</v>
      </c>
      <c r="AP154" s="1">
        <v>0</v>
      </c>
      <c r="AQ154" s="4">
        <v>0</v>
      </c>
      <c r="AR154" s="1">
        <v>0</v>
      </c>
    </row>
    <row r="155" spans="1:44" x14ac:dyDescent="0.25">
      <c r="A155" s="6" t="s">
        <v>121</v>
      </c>
      <c r="B155" s="6"/>
      <c r="C155" s="6" t="s">
        <v>311</v>
      </c>
      <c r="D155" s="9" t="s">
        <v>683</v>
      </c>
      <c r="E155" s="6" t="s">
        <v>607</v>
      </c>
      <c r="F155" s="7">
        <v>3</v>
      </c>
      <c r="G155" s="8">
        <v>14.28</v>
      </c>
      <c r="H155" s="8">
        <f>G155*IF(AP155=0,B4,1)</f>
        <v>18.328379999999999</v>
      </c>
      <c r="I155" s="8">
        <f>H155*F155*F7</f>
        <v>54.985140000000001</v>
      </c>
      <c r="J155" s="8">
        <v>1</v>
      </c>
      <c r="K155" s="5">
        <v>0</v>
      </c>
      <c r="L155" s="8">
        <f>100*I155/I7</f>
        <v>8.9587166114983904E-3</v>
      </c>
      <c r="M155" s="5">
        <v>1</v>
      </c>
      <c r="N155" s="8">
        <v>0</v>
      </c>
      <c r="O155" s="6" t="s">
        <v>728</v>
      </c>
      <c r="P155" s="6"/>
      <c r="Q155" s="6" t="s">
        <v>422</v>
      </c>
      <c r="R155" s="8">
        <f>G155*F155*F7</f>
        <v>42.839999999999996</v>
      </c>
      <c r="S155" s="2">
        <f>100*I155/B5:B5</f>
        <v>8.9587166114983904E-3</v>
      </c>
      <c r="T155" s="3"/>
      <c r="U155" s="3" t="s">
        <v>683</v>
      </c>
      <c r="V155" s="3"/>
      <c r="W155" s="3"/>
      <c r="X155" s="3"/>
      <c r="Y155" s="3"/>
      <c r="Z155" s="3"/>
      <c r="AA155" s="3"/>
      <c r="AB155" s="1"/>
      <c r="AC155" s="2">
        <v>0</v>
      </c>
      <c r="AD155" s="2">
        <v>0</v>
      </c>
      <c r="AE155" s="2"/>
      <c r="AF155" s="3"/>
      <c r="AG155" s="1"/>
      <c r="AH155" s="2"/>
      <c r="AI155" s="2"/>
      <c r="AJ155" s="2">
        <v>0</v>
      </c>
      <c r="AK155" s="2">
        <v>0</v>
      </c>
      <c r="AL155" s="2">
        <v>0</v>
      </c>
      <c r="AM155" s="2">
        <v>0</v>
      </c>
      <c r="AN155" s="4">
        <v>0</v>
      </c>
      <c r="AO155" s="1">
        <v>1</v>
      </c>
      <c r="AP155" s="1">
        <v>0</v>
      </c>
      <c r="AQ155" s="4">
        <v>0</v>
      </c>
      <c r="AR155" s="1">
        <v>0</v>
      </c>
    </row>
    <row r="156" spans="1:44" x14ac:dyDescent="0.25">
      <c r="A156" s="6" t="s">
        <v>488</v>
      </c>
      <c r="B156" s="6"/>
      <c r="C156" s="6" t="s">
        <v>489</v>
      </c>
      <c r="D156" s="9" t="s">
        <v>595</v>
      </c>
      <c r="E156" s="6" t="s">
        <v>607</v>
      </c>
      <c r="F156" s="7">
        <v>1</v>
      </c>
      <c r="G156" s="8">
        <v>12.14</v>
      </c>
      <c r="H156" s="8">
        <f>G156*IF(AP156=0,B4,1)</f>
        <v>15.581690000000002</v>
      </c>
      <c r="I156" s="8">
        <f>H156*F156*F7</f>
        <v>15.581690000000002</v>
      </c>
      <c r="J156" s="8">
        <v>1</v>
      </c>
      <c r="K156" s="5">
        <v>0</v>
      </c>
      <c r="L156" s="8">
        <f>100*I156/I7</f>
        <v>2.5387212806627091E-3</v>
      </c>
      <c r="M156" s="5">
        <v>1</v>
      </c>
      <c r="N156" s="8">
        <v>0</v>
      </c>
      <c r="O156" s="6" t="s">
        <v>490</v>
      </c>
      <c r="P156" s="6"/>
      <c r="Q156" s="6" t="s">
        <v>422</v>
      </c>
      <c r="R156" s="8">
        <f>G156*F156*F7</f>
        <v>12.14</v>
      </c>
      <c r="S156" s="2">
        <f>100*I156/B5:B5</f>
        <v>2.5387212806627091E-3</v>
      </c>
      <c r="T156" s="3"/>
      <c r="U156" s="3" t="s">
        <v>595</v>
      </c>
      <c r="V156" s="3"/>
      <c r="W156" s="3"/>
      <c r="X156" s="3"/>
      <c r="Y156" s="3"/>
      <c r="Z156" s="3"/>
      <c r="AA156" s="3"/>
      <c r="AB156" s="1"/>
      <c r="AC156" s="2">
        <v>0</v>
      </c>
      <c r="AD156" s="2">
        <v>0</v>
      </c>
      <c r="AE156" s="2"/>
      <c r="AF156" s="3"/>
      <c r="AG156" s="1"/>
      <c r="AH156" s="2"/>
      <c r="AI156" s="2"/>
      <c r="AJ156" s="2">
        <v>0</v>
      </c>
      <c r="AK156" s="2">
        <v>0</v>
      </c>
      <c r="AL156" s="2">
        <v>0</v>
      </c>
      <c r="AM156" s="2">
        <v>0</v>
      </c>
      <c r="AN156" s="4">
        <v>0</v>
      </c>
      <c r="AO156" s="1">
        <v>1</v>
      </c>
      <c r="AP156" s="1">
        <v>0</v>
      </c>
      <c r="AQ156" s="4">
        <v>0</v>
      </c>
      <c r="AR156" s="1">
        <v>0</v>
      </c>
    </row>
    <row r="157" spans="1:44" x14ac:dyDescent="0.25">
      <c r="A157" s="6" t="s">
        <v>632</v>
      </c>
      <c r="B157" s="6"/>
      <c r="C157" s="6" t="s">
        <v>684</v>
      </c>
      <c r="D157" s="9" t="s">
        <v>411</v>
      </c>
      <c r="E157" s="6" t="s">
        <v>607</v>
      </c>
      <c r="F157" s="7">
        <v>4</v>
      </c>
      <c r="G157" s="8">
        <v>7.57</v>
      </c>
      <c r="H157" s="8">
        <f>G157*IF(AP157=0,B4,1)</f>
        <v>9.716095000000001</v>
      </c>
      <c r="I157" s="8">
        <f>H157*F157*F7</f>
        <v>38.864380000000004</v>
      </c>
      <c r="J157" s="8">
        <v>1</v>
      </c>
      <c r="K157" s="5">
        <v>0</v>
      </c>
      <c r="L157" s="8">
        <f>100*I157/I7</f>
        <v>6.332164775820992E-3</v>
      </c>
      <c r="M157" s="5">
        <v>1</v>
      </c>
      <c r="N157" s="8">
        <v>0</v>
      </c>
      <c r="O157" s="6" t="s">
        <v>542</v>
      </c>
      <c r="P157" s="6"/>
      <c r="Q157" s="6" t="s">
        <v>422</v>
      </c>
      <c r="R157" s="8">
        <f>G157*F157*F7</f>
        <v>30.28</v>
      </c>
      <c r="S157" s="2">
        <f>100*I157/B5:B5</f>
        <v>6.332164775820992E-3</v>
      </c>
      <c r="T157" s="3"/>
      <c r="U157" s="3" t="s">
        <v>411</v>
      </c>
      <c r="V157" s="3"/>
      <c r="W157" s="3"/>
      <c r="X157" s="3"/>
      <c r="Y157" s="3"/>
      <c r="Z157" s="3"/>
      <c r="AA157" s="3"/>
      <c r="AB157" s="1"/>
      <c r="AC157" s="2">
        <v>0</v>
      </c>
      <c r="AD157" s="2">
        <v>0</v>
      </c>
      <c r="AE157" s="2"/>
      <c r="AF157" s="3"/>
      <c r="AG157" s="1"/>
      <c r="AH157" s="2"/>
      <c r="AI157" s="2"/>
      <c r="AJ157" s="2">
        <v>0</v>
      </c>
      <c r="AK157" s="2">
        <v>0</v>
      </c>
      <c r="AL157" s="2">
        <v>0</v>
      </c>
      <c r="AM157" s="2">
        <v>0</v>
      </c>
      <c r="AN157" s="4">
        <v>0</v>
      </c>
      <c r="AO157" s="1">
        <v>1</v>
      </c>
      <c r="AP157" s="1">
        <v>0</v>
      </c>
      <c r="AQ157" s="4">
        <v>0</v>
      </c>
      <c r="AR157" s="1">
        <v>0</v>
      </c>
    </row>
    <row r="158" spans="1:44" x14ac:dyDescent="0.25">
      <c r="A158" s="6" t="s">
        <v>352</v>
      </c>
      <c r="B158" s="6"/>
      <c r="C158" s="6" t="s">
        <v>122</v>
      </c>
      <c r="D158" s="9" t="s">
        <v>164</v>
      </c>
      <c r="E158" s="6" t="s">
        <v>607</v>
      </c>
      <c r="F158" s="7">
        <v>2</v>
      </c>
      <c r="G158" s="8">
        <v>5.6</v>
      </c>
      <c r="H158" s="8">
        <f>G158*IF(AP158=0,B4,1)</f>
        <v>7.1875999999999998</v>
      </c>
      <c r="I158" s="8">
        <f>H158*F158*F7</f>
        <v>14.3752</v>
      </c>
      <c r="J158" s="8">
        <v>1</v>
      </c>
      <c r="K158" s="5">
        <v>0</v>
      </c>
      <c r="L158" s="8">
        <f>100*I158/I7</f>
        <v>2.3421481337250693E-3</v>
      </c>
      <c r="M158" s="5">
        <v>1</v>
      </c>
      <c r="N158" s="8">
        <v>0</v>
      </c>
      <c r="O158" s="6" t="s">
        <v>491</v>
      </c>
      <c r="P158" s="6"/>
      <c r="Q158" s="6" t="s">
        <v>422</v>
      </c>
      <c r="R158" s="8">
        <f>G158*F158*F7</f>
        <v>11.2</v>
      </c>
      <c r="S158" s="2">
        <f>100*I158/B5:B5</f>
        <v>2.3421481337250693E-3</v>
      </c>
      <c r="T158" s="3"/>
      <c r="U158" s="3" t="s">
        <v>164</v>
      </c>
      <c r="V158" s="3"/>
      <c r="W158" s="3"/>
      <c r="X158" s="3"/>
      <c r="Y158" s="3"/>
      <c r="Z158" s="3"/>
      <c r="AA158" s="3"/>
      <c r="AB158" s="1"/>
      <c r="AC158" s="2">
        <v>0</v>
      </c>
      <c r="AD158" s="2">
        <v>0</v>
      </c>
      <c r="AE158" s="2"/>
      <c r="AF158" s="3"/>
      <c r="AG158" s="1"/>
      <c r="AH158" s="2"/>
      <c r="AI158" s="2"/>
      <c r="AJ158" s="2">
        <v>0</v>
      </c>
      <c r="AK158" s="2">
        <v>0</v>
      </c>
      <c r="AL158" s="2">
        <v>0</v>
      </c>
      <c r="AM158" s="2">
        <v>0</v>
      </c>
      <c r="AN158" s="4">
        <v>0</v>
      </c>
      <c r="AO158" s="1">
        <v>1</v>
      </c>
      <c r="AP158" s="1">
        <v>0</v>
      </c>
      <c r="AQ158" s="4">
        <v>0</v>
      </c>
      <c r="AR158" s="1">
        <v>0</v>
      </c>
    </row>
    <row r="159" spans="1:44" x14ac:dyDescent="0.25">
      <c r="A159" s="6" t="s">
        <v>492</v>
      </c>
      <c r="B159" s="6"/>
      <c r="C159" s="6" t="s">
        <v>312</v>
      </c>
      <c r="D159" s="9" t="s">
        <v>41</v>
      </c>
      <c r="E159" s="6" t="s">
        <v>607</v>
      </c>
      <c r="F159" s="7">
        <v>1</v>
      </c>
      <c r="G159" s="8">
        <v>6.13</v>
      </c>
      <c r="H159" s="8">
        <f>G159*IF(AP159=0,B4,1)</f>
        <v>7.8678550000000005</v>
      </c>
      <c r="I159" s="8">
        <f>H159*F159*F7</f>
        <v>7.8678550000000005</v>
      </c>
      <c r="J159" s="8">
        <v>1</v>
      </c>
      <c r="K159" s="5">
        <v>0</v>
      </c>
      <c r="L159" s="8">
        <f>100*I159/I7</f>
        <v>1.2819078624763103E-3</v>
      </c>
      <c r="M159" s="5">
        <v>1</v>
      </c>
      <c r="N159" s="8">
        <v>0</v>
      </c>
      <c r="O159" s="6" t="s">
        <v>449</v>
      </c>
      <c r="P159" s="6"/>
      <c r="Q159" s="6" t="s">
        <v>422</v>
      </c>
      <c r="R159" s="8">
        <f>G159*F159*F7</f>
        <v>6.13</v>
      </c>
      <c r="S159" s="2">
        <f>100*I159/B5:B5</f>
        <v>1.2819078624763103E-3</v>
      </c>
      <c r="T159" s="3"/>
      <c r="U159" s="3" t="s">
        <v>41</v>
      </c>
      <c r="V159" s="3"/>
      <c r="W159" s="3"/>
      <c r="X159" s="3"/>
      <c r="Y159" s="3"/>
      <c r="Z159" s="3"/>
      <c r="AA159" s="3"/>
      <c r="AB159" s="1"/>
      <c r="AC159" s="2">
        <v>0</v>
      </c>
      <c r="AD159" s="2">
        <v>0</v>
      </c>
      <c r="AE159" s="2"/>
      <c r="AF159" s="3"/>
      <c r="AG159" s="1"/>
      <c r="AH159" s="2"/>
      <c r="AI159" s="2"/>
      <c r="AJ159" s="2">
        <v>0</v>
      </c>
      <c r="AK159" s="2">
        <v>0</v>
      </c>
      <c r="AL159" s="2">
        <v>0</v>
      </c>
      <c r="AM159" s="2">
        <v>0</v>
      </c>
      <c r="AN159" s="4">
        <v>0</v>
      </c>
      <c r="AO159" s="1">
        <v>1</v>
      </c>
      <c r="AP159" s="1">
        <v>0</v>
      </c>
      <c r="AQ159" s="4">
        <v>0</v>
      </c>
      <c r="AR159" s="1">
        <v>0</v>
      </c>
    </row>
    <row r="160" spans="1:44" x14ac:dyDescent="0.25">
      <c r="A160" s="6" t="s">
        <v>493</v>
      </c>
      <c r="B160" s="6"/>
      <c r="C160" s="6" t="s">
        <v>543</v>
      </c>
      <c r="D160" s="9" t="s">
        <v>412</v>
      </c>
      <c r="E160" s="6" t="s">
        <v>607</v>
      </c>
      <c r="F160" s="7">
        <v>2</v>
      </c>
      <c r="G160" s="8">
        <v>10.98</v>
      </c>
      <c r="H160" s="8">
        <f>G160*IF(AP160=0,B4,1)</f>
        <v>14.092830000000001</v>
      </c>
      <c r="I160" s="8">
        <f>H160*F160*F7</f>
        <v>28.185660000000002</v>
      </c>
      <c r="J160" s="8">
        <v>1</v>
      </c>
      <c r="K160" s="5">
        <v>0</v>
      </c>
      <c r="L160" s="8">
        <f>100*I160/I7</f>
        <v>4.5922833050537973E-3</v>
      </c>
      <c r="M160" s="5">
        <v>1</v>
      </c>
      <c r="N160" s="8">
        <v>0</v>
      </c>
      <c r="O160" s="6" t="s">
        <v>77</v>
      </c>
      <c r="P160" s="6"/>
      <c r="Q160" s="6" t="s">
        <v>422</v>
      </c>
      <c r="R160" s="8">
        <f>G160*F160*F7</f>
        <v>21.96</v>
      </c>
      <c r="S160" s="2">
        <f>100*I160/B5:B5</f>
        <v>4.5922833050537973E-3</v>
      </c>
      <c r="T160" s="3"/>
      <c r="U160" s="3" t="s">
        <v>412</v>
      </c>
      <c r="V160" s="3"/>
      <c r="W160" s="3"/>
      <c r="X160" s="3"/>
      <c r="Y160" s="3"/>
      <c r="Z160" s="3"/>
      <c r="AA160" s="3"/>
      <c r="AB160" s="1"/>
      <c r="AC160" s="2">
        <v>0</v>
      </c>
      <c r="AD160" s="2">
        <v>0</v>
      </c>
      <c r="AE160" s="2"/>
      <c r="AF160" s="3"/>
      <c r="AG160" s="1"/>
      <c r="AH160" s="2"/>
      <c r="AI160" s="2"/>
      <c r="AJ160" s="2">
        <v>0</v>
      </c>
      <c r="AK160" s="2">
        <v>0</v>
      </c>
      <c r="AL160" s="2">
        <v>0</v>
      </c>
      <c r="AM160" s="2">
        <v>0</v>
      </c>
      <c r="AN160" s="4">
        <v>0</v>
      </c>
      <c r="AO160" s="1">
        <v>1</v>
      </c>
      <c r="AP160" s="1">
        <v>0</v>
      </c>
      <c r="AQ160" s="4">
        <v>0</v>
      </c>
      <c r="AR160" s="1">
        <v>0</v>
      </c>
    </row>
    <row r="161" spans="1:44" x14ac:dyDescent="0.25">
      <c r="A161" s="6" t="s">
        <v>685</v>
      </c>
      <c r="B161" s="6"/>
      <c r="C161" s="6" t="s">
        <v>729</v>
      </c>
      <c r="D161" s="9" t="s">
        <v>313</v>
      </c>
      <c r="E161" s="6" t="s">
        <v>607</v>
      </c>
      <c r="F161" s="7">
        <v>2</v>
      </c>
      <c r="G161" s="8">
        <v>21.06</v>
      </c>
      <c r="H161" s="8">
        <f>G161*IF(AP161=0,B4,1)</f>
        <v>27.03051</v>
      </c>
      <c r="I161" s="8">
        <f>H161*F161*F7</f>
        <v>54.061019999999999</v>
      </c>
      <c r="J161" s="8">
        <v>1</v>
      </c>
      <c r="K161" s="5">
        <v>0</v>
      </c>
      <c r="L161" s="8">
        <f>100*I161/I7</f>
        <v>8.8081499457589221E-3</v>
      </c>
      <c r="M161" s="5">
        <v>1</v>
      </c>
      <c r="N161" s="8">
        <v>0</v>
      </c>
      <c r="O161" s="6" t="s">
        <v>450</v>
      </c>
      <c r="P161" s="6"/>
      <c r="Q161" s="6" t="s">
        <v>422</v>
      </c>
      <c r="R161" s="8">
        <f>G161*F161*F7</f>
        <v>42.12</v>
      </c>
      <c r="S161" s="2">
        <f>100*I161/B5:B5</f>
        <v>8.8081499457589221E-3</v>
      </c>
      <c r="T161" s="3"/>
      <c r="U161" s="3" t="s">
        <v>313</v>
      </c>
      <c r="V161" s="3"/>
      <c r="W161" s="3"/>
      <c r="X161" s="3"/>
      <c r="Y161" s="3"/>
      <c r="Z161" s="3"/>
      <c r="AA161" s="3"/>
      <c r="AB161" s="1"/>
      <c r="AC161" s="2">
        <v>0</v>
      </c>
      <c r="AD161" s="2">
        <v>0</v>
      </c>
      <c r="AE161" s="2"/>
      <c r="AF161" s="3"/>
      <c r="AG161" s="1"/>
      <c r="AH161" s="2"/>
      <c r="AI161" s="2"/>
      <c r="AJ161" s="2">
        <v>0</v>
      </c>
      <c r="AK161" s="2">
        <v>0</v>
      </c>
      <c r="AL161" s="2">
        <v>0</v>
      </c>
      <c r="AM161" s="2">
        <v>0</v>
      </c>
      <c r="AN161" s="4">
        <v>0</v>
      </c>
      <c r="AO161" s="1">
        <v>1</v>
      </c>
      <c r="AP161" s="1">
        <v>0</v>
      </c>
      <c r="AQ161" s="4">
        <v>0</v>
      </c>
      <c r="AR161" s="1">
        <v>0</v>
      </c>
    </row>
    <row r="162" spans="1:44" x14ac:dyDescent="0.25">
      <c r="A162" s="6" t="s">
        <v>165</v>
      </c>
      <c r="B162" s="6"/>
      <c r="C162" s="6" t="s">
        <v>314</v>
      </c>
      <c r="D162" s="9" t="s">
        <v>413</v>
      </c>
      <c r="E162" s="6" t="s">
        <v>607</v>
      </c>
      <c r="F162" s="7">
        <v>1</v>
      </c>
      <c r="G162" s="8">
        <v>81.62</v>
      </c>
      <c r="H162" s="8">
        <f>G162*IF(AP162=0,B4,1)</f>
        <v>104.75927000000001</v>
      </c>
      <c r="I162" s="8">
        <f>H162*F162*F7</f>
        <v>104.75927000000001</v>
      </c>
      <c r="J162" s="8">
        <v>1</v>
      </c>
      <c r="K162" s="5">
        <v>0</v>
      </c>
      <c r="L162" s="8">
        <f>100*I162/I7</f>
        <v>1.7068404524521446E-2</v>
      </c>
      <c r="M162" s="5">
        <v>1</v>
      </c>
      <c r="N162" s="8">
        <v>0</v>
      </c>
      <c r="O162" s="6" t="s">
        <v>353</v>
      </c>
      <c r="P162" s="6"/>
      <c r="Q162" s="6" t="s">
        <v>422</v>
      </c>
      <c r="R162" s="8">
        <f>G162*F162*F7</f>
        <v>81.62</v>
      </c>
      <c r="S162" s="2">
        <f>100*I162/B5:B5</f>
        <v>1.7068404524521446E-2</v>
      </c>
      <c r="T162" s="3"/>
      <c r="U162" s="3" t="s">
        <v>413</v>
      </c>
      <c r="V162" s="3"/>
      <c r="W162" s="3"/>
      <c r="X162" s="3"/>
      <c r="Y162" s="3"/>
      <c r="Z162" s="3"/>
      <c r="AA162" s="3"/>
      <c r="AB162" s="1"/>
      <c r="AC162" s="2">
        <v>0</v>
      </c>
      <c r="AD162" s="2">
        <v>0</v>
      </c>
      <c r="AE162" s="2"/>
      <c r="AF162" s="3"/>
      <c r="AG162" s="1"/>
      <c r="AH162" s="2"/>
      <c r="AI162" s="2"/>
      <c r="AJ162" s="2">
        <v>0</v>
      </c>
      <c r="AK162" s="2">
        <v>0</v>
      </c>
      <c r="AL162" s="2">
        <v>0</v>
      </c>
      <c r="AM162" s="2">
        <v>0</v>
      </c>
      <c r="AN162" s="4">
        <v>0</v>
      </c>
      <c r="AO162" s="1">
        <v>1</v>
      </c>
      <c r="AP162" s="1">
        <v>0</v>
      </c>
      <c r="AQ162" s="4">
        <v>0</v>
      </c>
      <c r="AR162" s="1">
        <v>0</v>
      </c>
    </row>
    <row r="163" spans="1:44" x14ac:dyDescent="0.25">
      <c r="A163" s="6" t="s">
        <v>315</v>
      </c>
      <c r="B163" s="6"/>
      <c r="C163" s="6" t="s">
        <v>494</v>
      </c>
      <c r="D163" s="9" t="s">
        <v>166</v>
      </c>
      <c r="E163" s="6" t="s">
        <v>607</v>
      </c>
      <c r="F163" s="7">
        <v>2</v>
      </c>
      <c r="G163" s="8">
        <v>4.22</v>
      </c>
      <c r="H163" s="8">
        <f>G163*IF(AP163=0,B4,1)</f>
        <v>5.4163699999999997</v>
      </c>
      <c r="I163" s="8">
        <f>H163*F163*F7</f>
        <v>10.832739999999999</v>
      </c>
      <c r="J163" s="8">
        <v>1</v>
      </c>
      <c r="K163" s="5">
        <v>0</v>
      </c>
      <c r="L163" s="8">
        <f>100*I163/I7</f>
        <v>1.7649759150571056E-3</v>
      </c>
      <c r="M163" s="5">
        <v>1</v>
      </c>
      <c r="N163" s="8">
        <v>0</v>
      </c>
      <c r="O163" s="6" t="s">
        <v>451</v>
      </c>
      <c r="P163" s="6"/>
      <c r="Q163" s="6" t="s">
        <v>422</v>
      </c>
      <c r="R163" s="8">
        <f>G163*F163*F7</f>
        <v>8.44</v>
      </c>
      <c r="S163" s="2">
        <f>100*I163/B5:B5</f>
        <v>1.7649759150571056E-3</v>
      </c>
      <c r="T163" s="3"/>
      <c r="U163" s="3" t="s">
        <v>166</v>
      </c>
      <c r="V163" s="3"/>
      <c r="W163" s="3"/>
      <c r="X163" s="3"/>
      <c r="Y163" s="3"/>
      <c r="Z163" s="3"/>
      <c r="AA163" s="3"/>
      <c r="AB163" s="1"/>
      <c r="AC163" s="2">
        <v>0</v>
      </c>
      <c r="AD163" s="2">
        <v>0</v>
      </c>
      <c r="AE163" s="2"/>
      <c r="AF163" s="3"/>
      <c r="AG163" s="1"/>
      <c r="AH163" s="2"/>
      <c r="AI163" s="2"/>
      <c r="AJ163" s="2">
        <v>0</v>
      </c>
      <c r="AK163" s="2">
        <v>0</v>
      </c>
      <c r="AL163" s="2">
        <v>0</v>
      </c>
      <c r="AM163" s="2">
        <v>0</v>
      </c>
      <c r="AN163" s="4">
        <v>0</v>
      </c>
      <c r="AO163" s="1">
        <v>1</v>
      </c>
      <c r="AP163" s="1">
        <v>0</v>
      </c>
      <c r="AQ163" s="4">
        <v>0</v>
      </c>
      <c r="AR163" s="1">
        <v>0</v>
      </c>
    </row>
    <row r="164" spans="1:44" x14ac:dyDescent="0.25">
      <c r="A164" s="6" t="s">
        <v>262</v>
      </c>
      <c r="B164" s="6"/>
      <c r="C164" s="6" t="s">
        <v>686</v>
      </c>
      <c r="D164" s="9" t="s">
        <v>354</v>
      </c>
      <c r="E164" s="6" t="s">
        <v>607</v>
      </c>
      <c r="F164" s="7">
        <v>1</v>
      </c>
      <c r="G164" s="8">
        <v>6.24</v>
      </c>
      <c r="H164" s="8">
        <f>G164*IF(AP164=0,B4,1)</f>
        <v>8.0090400000000006</v>
      </c>
      <c r="I164" s="8">
        <f>H164*F164*F7</f>
        <v>8.0090400000000006</v>
      </c>
      <c r="J164" s="8">
        <v>1</v>
      </c>
      <c r="K164" s="5">
        <v>0</v>
      </c>
      <c r="L164" s="8">
        <f>100*I164/I7</f>
        <v>1.3049111030753961E-3</v>
      </c>
      <c r="M164" s="5">
        <v>1</v>
      </c>
      <c r="N164" s="8">
        <v>0</v>
      </c>
      <c r="O164" s="6" t="s">
        <v>730</v>
      </c>
      <c r="P164" s="6"/>
      <c r="Q164" s="6" t="s">
        <v>422</v>
      </c>
      <c r="R164" s="8">
        <f>G164*F164*F7</f>
        <v>6.24</v>
      </c>
      <c r="S164" s="2">
        <f>100*I164/B5:B5</f>
        <v>1.3049111030753961E-3</v>
      </c>
      <c r="T164" s="3"/>
      <c r="U164" s="3" t="s">
        <v>354</v>
      </c>
      <c r="V164" s="3"/>
      <c r="W164" s="3"/>
      <c r="X164" s="3"/>
      <c r="Y164" s="3"/>
      <c r="Z164" s="3"/>
      <c r="AA164" s="3"/>
      <c r="AB164" s="1"/>
      <c r="AC164" s="2">
        <v>0</v>
      </c>
      <c r="AD164" s="2">
        <v>0</v>
      </c>
      <c r="AE164" s="2"/>
      <c r="AF164" s="3"/>
      <c r="AG164" s="1"/>
      <c r="AH164" s="2"/>
      <c r="AI164" s="2"/>
      <c r="AJ164" s="2">
        <v>0</v>
      </c>
      <c r="AK164" s="2">
        <v>0</v>
      </c>
      <c r="AL164" s="2">
        <v>0</v>
      </c>
      <c r="AM164" s="2">
        <v>0</v>
      </c>
      <c r="AN164" s="4">
        <v>0</v>
      </c>
      <c r="AO164" s="1">
        <v>1</v>
      </c>
      <c r="AP164" s="1">
        <v>0</v>
      </c>
      <c r="AQ164" s="4">
        <v>0</v>
      </c>
      <c r="AR164" s="1">
        <v>0</v>
      </c>
    </row>
    <row r="165" spans="1:44" x14ac:dyDescent="0.25">
      <c r="A165" s="6" t="s">
        <v>687</v>
      </c>
      <c r="B165" s="6"/>
      <c r="C165" s="6" t="s">
        <v>123</v>
      </c>
      <c r="D165" s="9" t="s">
        <v>263</v>
      </c>
      <c r="E165" s="6" t="s">
        <v>607</v>
      </c>
      <c r="F165" s="7">
        <v>1</v>
      </c>
      <c r="G165" s="8">
        <v>8.9700000000000006</v>
      </c>
      <c r="H165" s="8">
        <f>G165*IF(AP165=0,B4,1)</f>
        <v>11.512995000000002</v>
      </c>
      <c r="I165" s="8">
        <f>H165*F165*F7</f>
        <v>11.512995000000002</v>
      </c>
      <c r="J165" s="8">
        <v>1</v>
      </c>
      <c r="K165" s="5">
        <v>0</v>
      </c>
      <c r="L165" s="8">
        <f>100*I165/I7</f>
        <v>1.8758097106708815E-3</v>
      </c>
      <c r="M165" s="5">
        <v>1</v>
      </c>
      <c r="N165" s="8">
        <v>0</v>
      </c>
      <c r="O165" s="6" t="s">
        <v>495</v>
      </c>
      <c r="P165" s="6"/>
      <c r="Q165" s="6" t="s">
        <v>422</v>
      </c>
      <c r="R165" s="8">
        <f>G165*F165*F7</f>
        <v>8.9700000000000006</v>
      </c>
      <c r="S165" s="2">
        <f>100*I165/B5:B5</f>
        <v>1.8758097106708815E-3</v>
      </c>
      <c r="T165" s="3"/>
      <c r="U165" s="3" t="s">
        <v>263</v>
      </c>
      <c r="V165" s="3"/>
      <c r="W165" s="3"/>
      <c r="X165" s="3"/>
      <c r="Y165" s="3"/>
      <c r="Z165" s="3"/>
      <c r="AA165" s="3"/>
      <c r="AB165" s="1"/>
      <c r="AC165" s="2">
        <v>0</v>
      </c>
      <c r="AD165" s="2">
        <v>0</v>
      </c>
      <c r="AE165" s="2"/>
      <c r="AF165" s="3"/>
      <c r="AG165" s="1"/>
      <c r="AH165" s="2"/>
      <c r="AI165" s="2"/>
      <c r="AJ165" s="2">
        <v>0</v>
      </c>
      <c r="AK165" s="2">
        <v>0</v>
      </c>
      <c r="AL165" s="2">
        <v>0</v>
      </c>
      <c r="AM165" s="2">
        <v>0</v>
      </c>
      <c r="AN165" s="4">
        <v>0</v>
      </c>
      <c r="AO165" s="1">
        <v>1</v>
      </c>
      <c r="AP165" s="1">
        <v>0</v>
      </c>
      <c r="AQ165" s="4">
        <v>0</v>
      </c>
      <c r="AR165" s="1">
        <v>0</v>
      </c>
    </row>
    <row r="166" spans="1:44" x14ac:dyDescent="0.25">
      <c r="A166" s="6" t="s">
        <v>78</v>
      </c>
      <c r="B166" s="6"/>
      <c r="C166" s="6" t="s">
        <v>316</v>
      </c>
      <c r="D166" s="9" t="s">
        <v>264</v>
      </c>
      <c r="E166" s="6" t="s">
        <v>607</v>
      </c>
      <c r="F166" s="7">
        <v>2</v>
      </c>
      <c r="G166" s="8">
        <v>19.559999999999999</v>
      </c>
      <c r="H166" s="8">
        <f>G166*IF(AP166=0,B4,1)</f>
        <v>25.105260000000001</v>
      </c>
      <c r="I166" s="8">
        <f>H166*F166*F7</f>
        <v>50.210520000000002</v>
      </c>
      <c r="J166" s="8">
        <v>1</v>
      </c>
      <c r="K166" s="5">
        <v>0</v>
      </c>
      <c r="L166" s="8">
        <f>100*I166/I7</f>
        <v>8.1807888385111369E-3</v>
      </c>
      <c r="M166" s="5">
        <v>1</v>
      </c>
      <c r="N166" s="8">
        <v>0</v>
      </c>
      <c r="O166" s="6" t="s">
        <v>218</v>
      </c>
      <c r="P166" s="6"/>
      <c r="Q166" s="6" t="s">
        <v>422</v>
      </c>
      <c r="R166" s="8">
        <f>G166*F166*F7</f>
        <v>39.119999999999997</v>
      </c>
      <c r="S166" s="2">
        <f>100*I166/B5:B5</f>
        <v>8.1807888385111369E-3</v>
      </c>
      <c r="T166" s="3"/>
      <c r="U166" s="3" t="s">
        <v>264</v>
      </c>
      <c r="V166" s="3"/>
      <c r="W166" s="3"/>
      <c r="X166" s="3"/>
      <c r="Y166" s="3"/>
      <c r="Z166" s="3"/>
      <c r="AA166" s="3"/>
      <c r="AB166" s="1"/>
      <c r="AC166" s="2">
        <v>0</v>
      </c>
      <c r="AD166" s="2">
        <v>0</v>
      </c>
      <c r="AE166" s="2"/>
      <c r="AF166" s="3"/>
      <c r="AG166" s="1"/>
      <c r="AH166" s="2"/>
      <c r="AI166" s="2"/>
      <c r="AJ166" s="2">
        <v>0</v>
      </c>
      <c r="AK166" s="2">
        <v>0</v>
      </c>
      <c r="AL166" s="2">
        <v>0</v>
      </c>
      <c r="AM166" s="2">
        <v>0</v>
      </c>
      <c r="AN166" s="4">
        <v>0</v>
      </c>
      <c r="AO166" s="1">
        <v>1</v>
      </c>
      <c r="AP166" s="1">
        <v>0</v>
      </c>
      <c r="AQ166" s="4">
        <v>0</v>
      </c>
      <c r="AR166" s="1">
        <v>0</v>
      </c>
    </row>
    <row r="167" spans="1:44" x14ac:dyDescent="0.25">
      <c r="A167" s="6" t="s">
        <v>355</v>
      </c>
      <c r="B167" s="6"/>
      <c r="C167" s="6" t="s">
        <v>496</v>
      </c>
      <c r="D167" s="9" t="s">
        <v>265</v>
      </c>
      <c r="E167" s="6" t="s">
        <v>607</v>
      </c>
      <c r="F167" s="7">
        <v>1</v>
      </c>
      <c r="G167" s="8">
        <v>16.57</v>
      </c>
      <c r="H167" s="8">
        <f>G167*IF(AP167=0,B4,1)</f>
        <v>21.267595</v>
      </c>
      <c r="I167" s="8">
        <f>H167*F167*F7</f>
        <v>21.267595</v>
      </c>
      <c r="J167" s="8">
        <v>1</v>
      </c>
      <c r="K167" s="5">
        <v>0</v>
      </c>
      <c r="L167" s="8">
        <f>100*I167/I7</f>
        <v>3.4651245156986071E-3</v>
      </c>
      <c r="M167" s="5">
        <v>1</v>
      </c>
      <c r="N167" s="8">
        <v>0</v>
      </c>
      <c r="O167" s="6" t="s">
        <v>688</v>
      </c>
      <c r="P167" s="6"/>
      <c r="Q167" s="6" t="s">
        <v>422</v>
      </c>
      <c r="R167" s="8">
        <f>G167*F167*F7</f>
        <v>16.57</v>
      </c>
      <c r="S167" s="2">
        <f>100*I167/B5:B5</f>
        <v>3.4651245156986071E-3</v>
      </c>
      <c r="T167" s="3"/>
      <c r="U167" s="3" t="s">
        <v>265</v>
      </c>
      <c r="V167" s="3"/>
      <c r="W167" s="3"/>
      <c r="X167" s="3"/>
      <c r="Y167" s="3"/>
      <c r="Z167" s="3"/>
      <c r="AA167" s="3"/>
      <c r="AB167" s="1"/>
      <c r="AC167" s="2">
        <v>0</v>
      </c>
      <c r="AD167" s="2">
        <v>0</v>
      </c>
      <c r="AE167" s="2"/>
      <c r="AF167" s="3"/>
      <c r="AG167" s="1"/>
      <c r="AH167" s="2"/>
      <c r="AI167" s="2"/>
      <c r="AJ167" s="2">
        <v>0</v>
      </c>
      <c r="AK167" s="2">
        <v>0</v>
      </c>
      <c r="AL167" s="2">
        <v>0</v>
      </c>
      <c r="AM167" s="2">
        <v>0</v>
      </c>
      <c r="AN167" s="4">
        <v>0</v>
      </c>
      <c r="AO167" s="1">
        <v>1</v>
      </c>
      <c r="AP167" s="1">
        <v>0</v>
      </c>
      <c r="AQ167" s="4">
        <v>0</v>
      </c>
      <c r="AR167" s="1">
        <v>0</v>
      </c>
    </row>
    <row r="168" spans="1:44" x14ac:dyDescent="0.25">
      <c r="A168" s="6" t="s">
        <v>731</v>
      </c>
      <c r="B168" s="6"/>
      <c r="C168" s="6" t="s">
        <v>732</v>
      </c>
      <c r="D168" s="9" t="s">
        <v>79</v>
      </c>
      <c r="E168" s="6" t="s">
        <v>607</v>
      </c>
      <c r="F168" s="7">
        <v>1</v>
      </c>
      <c r="G168" s="8">
        <v>23.6</v>
      </c>
      <c r="H168" s="8">
        <f>G168*IF(AP168=0,B4,1)</f>
        <v>30.290600000000005</v>
      </c>
      <c r="I168" s="8">
        <f>H168*F168*F7</f>
        <v>30.290600000000005</v>
      </c>
      <c r="J168" s="8">
        <v>1</v>
      </c>
      <c r="K168" s="5">
        <v>0</v>
      </c>
      <c r="L168" s="8">
        <f>100*I168/I7</f>
        <v>4.9352407103492538E-3</v>
      </c>
      <c r="M168" s="5">
        <v>1</v>
      </c>
      <c r="N168" s="8">
        <v>0</v>
      </c>
      <c r="O168" s="6" t="s">
        <v>266</v>
      </c>
      <c r="P168" s="6"/>
      <c r="Q168" s="6" t="s">
        <v>422</v>
      </c>
      <c r="R168" s="8">
        <f>G168*F168*F7</f>
        <v>23.6</v>
      </c>
      <c r="S168" s="2">
        <f>100*I168/B5:B5</f>
        <v>4.9352407103492538E-3</v>
      </c>
      <c r="T168" s="3"/>
      <c r="U168" s="3" t="s">
        <v>79</v>
      </c>
      <c r="V168" s="3"/>
      <c r="W168" s="3"/>
      <c r="X168" s="3"/>
      <c r="Y168" s="3"/>
      <c r="Z168" s="3"/>
      <c r="AA168" s="3"/>
      <c r="AB168" s="1"/>
      <c r="AC168" s="2">
        <v>0</v>
      </c>
      <c r="AD168" s="2">
        <v>0</v>
      </c>
      <c r="AE168" s="2"/>
      <c r="AF168" s="3"/>
      <c r="AG168" s="1"/>
      <c r="AH168" s="2"/>
      <c r="AI168" s="2"/>
      <c r="AJ168" s="2">
        <v>0</v>
      </c>
      <c r="AK168" s="2">
        <v>0</v>
      </c>
      <c r="AL168" s="2">
        <v>0</v>
      </c>
      <c r="AM168" s="2">
        <v>0</v>
      </c>
      <c r="AN168" s="4">
        <v>0</v>
      </c>
      <c r="AO168" s="1">
        <v>1</v>
      </c>
      <c r="AP168" s="1">
        <v>0</v>
      </c>
      <c r="AQ168" s="4">
        <v>0</v>
      </c>
      <c r="AR168" s="1">
        <v>0</v>
      </c>
    </row>
    <row r="169" spans="1:44" x14ac:dyDescent="0.25">
      <c r="A169" s="6" t="s">
        <v>356</v>
      </c>
      <c r="B169" s="6"/>
      <c r="C169" s="6" t="s">
        <v>167</v>
      </c>
      <c r="D169" s="9" t="s">
        <v>733</v>
      </c>
      <c r="E169" s="6" t="s">
        <v>607</v>
      </c>
      <c r="F169" s="7">
        <v>1</v>
      </c>
      <c r="G169" s="8">
        <v>33.5</v>
      </c>
      <c r="H169" s="8">
        <f>G169*IF(AP169=0,B4,1)</f>
        <v>42.997250000000001</v>
      </c>
      <c r="I169" s="8">
        <f>H169*F169*F7</f>
        <v>42.997250000000001</v>
      </c>
      <c r="J169" s="8">
        <v>1</v>
      </c>
      <c r="K169" s="5">
        <v>0</v>
      </c>
      <c r="L169" s="8">
        <f>100*I169/I7</f>
        <v>7.0055323642669491E-3</v>
      </c>
      <c r="M169" s="5">
        <v>1</v>
      </c>
      <c r="N169" s="8">
        <v>0</v>
      </c>
      <c r="O169" s="6" t="s">
        <v>267</v>
      </c>
      <c r="P169" s="6"/>
      <c r="Q169" s="6" t="s">
        <v>422</v>
      </c>
      <c r="R169" s="8">
        <f>G169*F169*F7</f>
        <v>33.5</v>
      </c>
      <c r="S169" s="2">
        <f>100*I169/B5:B5</f>
        <v>7.0055323642669491E-3</v>
      </c>
      <c r="T169" s="3"/>
      <c r="U169" s="3" t="s">
        <v>733</v>
      </c>
      <c r="V169" s="3"/>
      <c r="W169" s="3"/>
      <c r="X169" s="3"/>
      <c r="Y169" s="3"/>
      <c r="Z169" s="3"/>
      <c r="AA169" s="3"/>
      <c r="AB169" s="1"/>
      <c r="AC169" s="2">
        <v>0</v>
      </c>
      <c r="AD169" s="2">
        <v>0</v>
      </c>
      <c r="AE169" s="2"/>
      <c r="AF169" s="3"/>
      <c r="AG169" s="1"/>
      <c r="AH169" s="2"/>
      <c r="AI169" s="2"/>
      <c r="AJ169" s="2">
        <v>0</v>
      </c>
      <c r="AK169" s="2">
        <v>0</v>
      </c>
      <c r="AL169" s="2">
        <v>0</v>
      </c>
      <c r="AM169" s="2">
        <v>0</v>
      </c>
      <c r="AN169" s="4">
        <v>0</v>
      </c>
      <c r="AO169" s="1">
        <v>1</v>
      </c>
      <c r="AP169" s="1">
        <v>0</v>
      </c>
      <c r="AQ169" s="4">
        <v>0</v>
      </c>
      <c r="AR169" s="1">
        <v>0</v>
      </c>
    </row>
    <row r="170" spans="1:44" s="18" customFormat="1" x14ac:dyDescent="0.25">
      <c r="A170" s="10"/>
      <c r="B170" s="10"/>
      <c r="C170" s="10" t="s">
        <v>357</v>
      </c>
      <c r="D170" s="10" t="s">
        <v>414</v>
      </c>
      <c r="E170" s="10"/>
      <c r="F170" s="11"/>
      <c r="G170" s="12">
        <v>3018.94</v>
      </c>
      <c r="H170" s="12">
        <f>(I171+I172+I173+I174+I175+I176+I177+I178+I179+I180+I181+I182+I183+I184+I185+I186+I187+I188)/F7</f>
        <v>3874.8094900000006</v>
      </c>
      <c r="I170" s="12">
        <f>H170*F7</f>
        <v>3874.8094900000006</v>
      </c>
      <c r="J170" s="12"/>
      <c r="K170" s="13">
        <v>0</v>
      </c>
      <c r="L170" s="12">
        <f>100*I170/I7</f>
        <v>0.63132184703821093</v>
      </c>
      <c r="M170" s="13">
        <v>1</v>
      </c>
      <c r="N170" s="12">
        <v>0</v>
      </c>
      <c r="O170" s="10" t="s">
        <v>414</v>
      </c>
      <c r="P170" s="10"/>
      <c r="Q170" s="10"/>
      <c r="R170" s="12">
        <f>G170*F7</f>
        <v>3018.94</v>
      </c>
      <c r="S170" s="14">
        <f>100*I170/B5:B5</f>
        <v>0.63132184703821093</v>
      </c>
      <c r="T170" s="15"/>
      <c r="U170" s="15"/>
      <c r="V170" s="15"/>
      <c r="W170" s="15"/>
      <c r="X170" s="15"/>
      <c r="Y170" s="15"/>
      <c r="Z170" s="15"/>
      <c r="AA170" s="15"/>
      <c r="AB170" s="16"/>
      <c r="AC170" s="14">
        <v>0</v>
      </c>
      <c r="AD170" s="14">
        <v>0</v>
      </c>
      <c r="AE170" s="14"/>
      <c r="AF170" s="15"/>
      <c r="AG170" s="16"/>
      <c r="AH170" s="14"/>
      <c r="AI170" s="14"/>
      <c r="AJ170" s="14">
        <v>0</v>
      </c>
      <c r="AK170" s="14">
        <v>0</v>
      </c>
      <c r="AL170" s="14">
        <v>0</v>
      </c>
      <c r="AM170" s="14">
        <v>0</v>
      </c>
      <c r="AN170" s="17">
        <v>0</v>
      </c>
      <c r="AO170" s="16">
        <v>0</v>
      </c>
      <c r="AP170" s="16">
        <v>0</v>
      </c>
      <c r="AQ170" s="17">
        <v>0</v>
      </c>
      <c r="AR170" s="16">
        <v>0</v>
      </c>
    </row>
    <row r="171" spans="1:44" x14ac:dyDescent="0.25">
      <c r="A171" s="6" t="s">
        <v>80</v>
      </c>
      <c r="B171" s="6"/>
      <c r="C171" s="6" t="s">
        <v>42</v>
      </c>
      <c r="D171" s="9" t="s">
        <v>734</v>
      </c>
      <c r="E171" s="6" t="s">
        <v>607</v>
      </c>
      <c r="F171" s="7">
        <v>1</v>
      </c>
      <c r="G171" s="8">
        <v>352.48</v>
      </c>
      <c r="H171" s="8">
        <f>G171*IF(AP171=0,B4,1)</f>
        <v>452.40808000000004</v>
      </c>
      <c r="I171" s="8">
        <f>H171*F171*F7</f>
        <v>452.40808000000004</v>
      </c>
      <c r="J171" s="8">
        <v>1</v>
      </c>
      <c r="K171" s="5">
        <v>0</v>
      </c>
      <c r="L171" s="8">
        <f>100*I171/I7</f>
        <v>7.3710747694233261E-2</v>
      </c>
      <c r="M171" s="5">
        <v>1</v>
      </c>
      <c r="N171" s="8">
        <v>0</v>
      </c>
      <c r="O171" s="6" t="s">
        <v>43</v>
      </c>
      <c r="P171" s="6"/>
      <c r="Q171" s="6" t="s">
        <v>422</v>
      </c>
      <c r="R171" s="8">
        <f>G171*F171*F7</f>
        <v>352.48</v>
      </c>
      <c r="S171" s="2">
        <f>100*I171/B5:B5</f>
        <v>7.3710747694233261E-2</v>
      </c>
      <c r="T171" s="3"/>
      <c r="U171" s="3" t="s">
        <v>734</v>
      </c>
      <c r="V171" s="3"/>
      <c r="W171" s="3"/>
      <c r="X171" s="3"/>
      <c r="Y171" s="3"/>
      <c r="Z171" s="3"/>
      <c r="AA171" s="3"/>
      <c r="AB171" s="1"/>
      <c r="AC171" s="2">
        <v>0</v>
      </c>
      <c r="AD171" s="2">
        <v>0</v>
      </c>
      <c r="AE171" s="2"/>
      <c r="AF171" s="3"/>
      <c r="AG171" s="1"/>
      <c r="AH171" s="2"/>
      <c r="AI171" s="2"/>
      <c r="AJ171" s="2">
        <v>0</v>
      </c>
      <c r="AK171" s="2">
        <v>0</v>
      </c>
      <c r="AL171" s="2">
        <v>0</v>
      </c>
      <c r="AM171" s="2">
        <v>0</v>
      </c>
      <c r="AN171" s="4">
        <v>0</v>
      </c>
      <c r="AO171" s="1">
        <v>1</v>
      </c>
      <c r="AP171" s="1">
        <v>0</v>
      </c>
      <c r="AQ171" s="4">
        <v>0</v>
      </c>
      <c r="AR171" s="1">
        <v>0</v>
      </c>
    </row>
    <row r="172" spans="1:44" x14ac:dyDescent="0.25">
      <c r="A172" s="6" t="s">
        <v>124</v>
      </c>
      <c r="B172" s="6"/>
      <c r="C172" s="6" t="s">
        <v>219</v>
      </c>
      <c r="D172" s="9" t="s">
        <v>633</v>
      </c>
      <c r="E172" s="6" t="s">
        <v>607</v>
      </c>
      <c r="F172" s="7">
        <v>2</v>
      </c>
      <c r="G172" s="8">
        <v>37.06</v>
      </c>
      <c r="H172" s="8">
        <f>G172*IF(AP172=0,B4,1)</f>
        <v>47.566510000000008</v>
      </c>
      <c r="I172" s="8">
        <f>H172*F172*F7</f>
        <v>95.133020000000016</v>
      </c>
      <c r="J172" s="8">
        <v>1</v>
      </c>
      <c r="K172" s="5">
        <v>0</v>
      </c>
      <c r="L172" s="8">
        <f>100*I172/I7</f>
        <v>1.5500001756401979E-2</v>
      </c>
      <c r="M172" s="5">
        <v>1</v>
      </c>
      <c r="N172" s="8">
        <v>0</v>
      </c>
      <c r="O172" s="6" t="s">
        <v>415</v>
      </c>
      <c r="P172" s="6"/>
      <c r="Q172" s="6" t="s">
        <v>422</v>
      </c>
      <c r="R172" s="8">
        <f>G172*F172*F7</f>
        <v>74.12</v>
      </c>
      <c r="S172" s="2">
        <f>100*I172/B5:B5</f>
        <v>1.5500001756401979E-2</v>
      </c>
      <c r="T172" s="3"/>
      <c r="U172" s="3" t="s">
        <v>633</v>
      </c>
      <c r="V172" s="3"/>
      <c r="W172" s="3"/>
      <c r="X172" s="3"/>
      <c r="Y172" s="3"/>
      <c r="Z172" s="3"/>
      <c r="AA172" s="3"/>
      <c r="AB172" s="1"/>
      <c r="AC172" s="2">
        <v>0</v>
      </c>
      <c r="AD172" s="2">
        <v>0</v>
      </c>
      <c r="AE172" s="2"/>
      <c r="AF172" s="3"/>
      <c r="AG172" s="1"/>
      <c r="AH172" s="2"/>
      <c r="AI172" s="2"/>
      <c r="AJ172" s="2">
        <v>0</v>
      </c>
      <c r="AK172" s="2">
        <v>0</v>
      </c>
      <c r="AL172" s="2">
        <v>0</v>
      </c>
      <c r="AM172" s="2">
        <v>0</v>
      </c>
      <c r="AN172" s="4">
        <v>0</v>
      </c>
      <c r="AO172" s="1">
        <v>1</v>
      </c>
      <c r="AP172" s="1">
        <v>0</v>
      </c>
      <c r="AQ172" s="4">
        <v>0</v>
      </c>
      <c r="AR172" s="1">
        <v>0</v>
      </c>
    </row>
    <row r="173" spans="1:44" x14ac:dyDescent="0.25">
      <c r="A173" s="6" t="s">
        <v>689</v>
      </c>
      <c r="B173" s="6"/>
      <c r="C173" s="6" t="s">
        <v>452</v>
      </c>
      <c r="D173" s="9" t="s">
        <v>268</v>
      </c>
      <c r="E173" s="6" t="s">
        <v>607</v>
      </c>
      <c r="F173" s="7">
        <v>10</v>
      </c>
      <c r="G173" s="8">
        <v>9.3000000000000007</v>
      </c>
      <c r="H173" s="8">
        <f>G173*IF(AP173=0,B4,1)</f>
        <v>11.936550000000002</v>
      </c>
      <c r="I173" s="8">
        <f>H173*F173*F7</f>
        <v>119.36550000000003</v>
      </c>
      <c r="J173" s="8">
        <v>1</v>
      </c>
      <c r="K173" s="5">
        <v>0</v>
      </c>
      <c r="L173" s="8">
        <f>100*I173/I7</f>
        <v>1.9448194324681384E-2</v>
      </c>
      <c r="M173" s="5">
        <v>1</v>
      </c>
      <c r="N173" s="8">
        <v>0</v>
      </c>
      <c r="O173" s="6" t="s">
        <v>497</v>
      </c>
      <c r="P173" s="6"/>
      <c r="Q173" s="6" t="s">
        <v>422</v>
      </c>
      <c r="R173" s="8">
        <f>G173*F173*F7</f>
        <v>93</v>
      </c>
      <c r="S173" s="2">
        <f>100*I173/B5:B5</f>
        <v>1.9448194324681384E-2</v>
      </c>
      <c r="T173" s="3"/>
      <c r="U173" s="3" t="s">
        <v>268</v>
      </c>
      <c r="V173" s="3"/>
      <c r="W173" s="3"/>
      <c r="X173" s="3"/>
      <c r="Y173" s="3"/>
      <c r="Z173" s="3"/>
      <c r="AA173" s="3"/>
      <c r="AB173" s="1"/>
      <c r="AC173" s="2">
        <v>0</v>
      </c>
      <c r="AD173" s="2">
        <v>0</v>
      </c>
      <c r="AE173" s="2"/>
      <c r="AF173" s="3"/>
      <c r="AG173" s="1"/>
      <c r="AH173" s="2"/>
      <c r="AI173" s="2"/>
      <c r="AJ173" s="2">
        <v>0</v>
      </c>
      <c r="AK173" s="2">
        <v>0</v>
      </c>
      <c r="AL173" s="2">
        <v>0</v>
      </c>
      <c r="AM173" s="2">
        <v>0</v>
      </c>
      <c r="AN173" s="4">
        <v>0</v>
      </c>
      <c r="AO173" s="1">
        <v>1</v>
      </c>
      <c r="AP173" s="1">
        <v>0</v>
      </c>
      <c r="AQ173" s="4">
        <v>0</v>
      </c>
      <c r="AR173" s="1">
        <v>0</v>
      </c>
    </row>
    <row r="174" spans="1:44" x14ac:dyDescent="0.25">
      <c r="A174" s="6" t="s">
        <v>634</v>
      </c>
      <c r="B174" s="6"/>
      <c r="C174" s="6" t="s">
        <v>635</v>
      </c>
      <c r="D174" s="9" t="s">
        <v>690</v>
      </c>
      <c r="E174" s="6" t="s">
        <v>607</v>
      </c>
      <c r="F174" s="7">
        <v>6</v>
      </c>
      <c r="G174" s="8">
        <v>10.91</v>
      </c>
      <c r="H174" s="8">
        <f>G174*IF(AP174=0,B4,1)</f>
        <v>14.002985000000001</v>
      </c>
      <c r="I174" s="8">
        <f>H174*F174*F7</f>
        <v>84.017910000000001</v>
      </c>
      <c r="J174" s="8">
        <v>1</v>
      </c>
      <c r="K174" s="5">
        <v>0</v>
      </c>
      <c r="L174" s="8">
        <f>100*I174/I7</f>
        <v>1.3689019360146699E-2</v>
      </c>
      <c r="M174" s="5">
        <v>1</v>
      </c>
      <c r="N174" s="8">
        <v>0</v>
      </c>
      <c r="O174" s="6" t="s">
        <v>358</v>
      </c>
      <c r="P174" s="6"/>
      <c r="Q174" s="6" t="s">
        <v>422</v>
      </c>
      <c r="R174" s="8">
        <f>G174*F174*F7</f>
        <v>65.460000000000008</v>
      </c>
      <c r="S174" s="2">
        <f>100*I174/B5:B5</f>
        <v>1.3689019360146699E-2</v>
      </c>
      <c r="T174" s="3"/>
      <c r="U174" s="3" t="s">
        <v>690</v>
      </c>
      <c r="V174" s="3"/>
      <c r="W174" s="3"/>
      <c r="X174" s="3"/>
      <c r="Y174" s="3"/>
      <c r="Z174" s="3"/>
      <c r="AA174" s="3"/>
      <c r="AB174" s="1"/>
      <c r="AC174" s="2">
        <v>0</v>
      </c>
      <c r="AD174" s="2">
        <v>0</v>
      </c>
      <c r="AE174" s="2"/>
      <c r="AF174" s="3"/>
      <c r="AG174" s="1"/>
      <c r="AH174" s="2"/>
      <c r="AI174" s="2"/>
      <c r="AJ174" s="2">
        <v>0</v>
      </c>
      <c r="AK174" s="2">
        <v>0</v>
      </c>
      <c r="AL174" s="2">
        <v>0</v>
      </c>
      <c r="AM174" s="2">
        <v>0</v>
      </c>
      <c r="AN174" s="4">
        <v>0</v>
      </c>
      <c r="AO174" s="1">
        <v>1</v>
      </c>
      <c r="AP174" s="1">
        <v>0</v>
      </c>
      <c r="AQ174" s="4">
        <v>0</v>
      </c>
      <c r="AR174" s="1">
        <v>0</v>
      </c>
    </row>
    <row r="175" spans="1:44" x14ac:dyDescent="0.25">
      <c r="A175" s="6" t="s">
        <v>317</v>
      </c>
      <c r="B175" s="6"/>
      <c r="C175" s="6" t="s">
        <v>81</v>
      </c>
      <c r="D175" s="9" t="s">
        <v>453</v>
      </c>
      <c r="E175" s="6" t="s">
        <v>607</v>
      </c>
      <c r="F175" s="7">
        <v>10</v>
      </c>
      <c r="G175" s="8">
        <v>18.72</v>
      </c>
      <c r="H175" s="8">
        <f>G175*IF(AP175=0,B4,1)</f>
        <v>24.02712</v>
      </c>
      <c r="I175" s="8">
        <f>H175*F175*F7</f>
        <v>240.27119999999999</v>
      </c>
      <c r="J175" s="8">
        <v>1</v>
      </c>
      <c r="K175" s="5">
        <v>0</v>
      </c>
      <c r="L175" s="8">
        <f>100*I175/I7</f>
        <v>3.9147333092261871E-2</v>
      </c>
      <c r="M175" s="5">
        <v>1</v>
      </c>
      <c r="N175" s="8">
        <v>0</v>
      </c>
      <c r="O175" s="6" t="s">
        <v>498</v>
      </c>
      <c r="P175" s="6"/>
      <c r="Q175" s="6" t="s">
        <v>422</v>
      </c>
      <c r="R175" s="8">
        <f>G175*F175*F7</f>
        <v>187.2</v>
      </c>
      <c r="S175" s="2">
        <f>100*I175/B5:B5</f>
        <v>3.9147333092261871E-2</v>
      </c>
      <c r="T175" s="3"/>
      <c r="U175" s="3" t="s">
        <v>453</v>
      </c>
      <c r="V175" s="3"/>
      <c r="W175" s="3"/>
      <c r="X175" s="3"/>
      <c r="Y175" s="3"/>
      <c r="Z175" s="3"/>
      <c r="AA175" s="3"/>
      <c r="AB175" s="1"/>
      <c r="AC175" s="2">
        <v>0</v>
      </c>
      <c r="AD175" s="2">
        <v>0</v>
      </c>
      <c r="AE175" s="2"/>
      <c r="AF175" s="3"/>
      <c r="AG175" s="1"/>
      <c r="AH175" s="2"/>
      <c r="AI175" s="2"/>
      <c r="AJ175" s="2">
        <v>0</v>
      </c>
      <c r="AK175" s="2">
        <v>0</v>
      </c>
      <c r="AL175" s="2">
        <v>0</v>
      </c>
      <c r="AM175" s="2">
        <v>0</v>
      </c>
      <c r="AN175" s="4">
        <v>0</v>
      </c>
      <c r="AO175" s="1">
        <v>1</v>
      </c>
      <c r="AP175" s="1">
        <v>0</v>
      </c>
      <c r="AQ175" s="4">
        <v>0</v>
      </c>
      <c r="AR175" s="1">
        <v>0</v>
      </c>
    </row>
    <row r="176" spans="1:44" x14ac:dyDescent="0.25">
      <c r="A176" s="6" t="s">
        <v>318</v>
      </c>
      <c r="B176" s="6"/>
      <c r="C176" s="6" t="s">
        <v>269</v>
      </c>
      <c r="D176" s="9" t="s">
        <v>691</v>
      </c>
      <c r="E176" s="6" t="s">
        <v>607</v>
      </c>
      <c r="F176" s="7">
        <v>3</v>
      </c>
      <c r="G176" s="8">
        <v>24.27</v>
      </c>
      <c r="H176" s="8">
        <f>G176*IF(AP176=0,B4,1)</f>
        <v>31.150545000000001</v>
      </c>
      <c r="I176" s="8">
        <f>H176*F176*F7</f>
        <v>93.45163500000001</v>
      </c>
      <c r="J176" s="8">
        <v>1</v>
      </c>
      <c r="K176" s="5">
        <v>0</v>
      </c>
      <c r="L176" s="8">
        <f>100*I176/I7</f>
        <v>1.5226054072903778E-2</v>
      </c>
      <c r="M176" s="5">
        <v>1</v>
      </c>
      <c r="N176" s="8">
        <v>0</v>
      </c>
      <c r="O176" s="6" t="s">
        <v>125</v>
      </c>
      <c r="P176" s="6"/>
      <c r="Q176" s="6" t="s">
        <v>422</v>
      </c>
      <c r="R176" s="8">
        <f>G176*F176*F7</f>
        <v>72.81</v>
      </c>
      <c r="S176" s="2">
        <f>100*I176/B5:B5</f>
        <v>1.5226054072903778E-2</v>
      </c>
      <c r="T176" s="3"/>
      <c r="U176" s="3" t="s">
        <v>691</v>
      </c>
      <c r="V176" s="3"/>
      <c r="W176" s="3"/>
      <c r="X176" s="3"/>
      <c r="Y176" s="3"/>
      <c r="Z176" s="3"/>
      <c r="AA176" s="3"/>
      <c r="AB176" s="1"/>
      <c r="AC176" s="2">
        <v>0</v>
      </c>
      <c r="AD176" s="2">
        <v>0</v>
      </c>
      <c r="AE176" s="2"/>
      <c r="AF176" s="3"/>
      <c r="AG176" s="1"/>
      <c r="AH176" s="2"/>
      <c r="AI176" s="2"/>
      <c r="AJ176" s="2">
        <v>0</v>
      </c>
      <c r="AK176" s="2">
        <v>0</v>
      </c>
      <c r="AL176" s="2">
        <v>0</v>
      </c>
      <c r="AM176" s="2">
        <v>0</v>
      </c>
      <c r="AN176" s="4">
        <v>0</v>
      </c>
      <c r="AO176" s="1">
        <v>1</v>
      </c>
      <c r="AP176" s="1">
        <v>0</v>
      </c>
      <c r="AQ176" s="4">
        <v>0</v>
      </c>
      <c r="AR176" s="1">
        <v>0</v>
      </c>
    </row>
    <row r="177" spans="1:44" x14ac:dyDescent="0.25">
      <c r="A177" s="6" t="s">
        <v>692</v>
      </c>
      <c r="B177" s="6"/>
      <c r="C177" s="6" t="s">
        <v>454</v>
      </c>
      <c r="D177" s="9" t="s">
        <v>44</v>
      </c>
      <c r="E177" s="6" t="s">
        <v>607</v>
      </c>
      <c r="F177" s="7">
        <v>2</v>
      </c>
      <c r="G177" s="8">
        <v>10.94</v>
      </c>
      <c r="H177" s="8">
        <f>G177*IF(AP177=0,B4,1)</f>
        <v>14.04149</v>
      </c>
      <c r="I177" s="8">
        <f>H177*F177*F7</f>
        <v>28.082979999999999</v>
      </c>
      <c r="J177" s="8">
        <v>1</v>
      </c>
      <c r="K177" s="5">
        <v>0</v>
      </c>
      <c r="L177" s="8">
        <f>100*I177/I7</f>
        <v>4.5755536755271884E-3</v>
      </c>
      <c r="M177" s="5">
        <v>1</v>
      </c>
      <c r="N177" s="8">
        <v>0</v>
      </c>
      <c r="O177" s="6" t="s">
        <v>596</v>
      </c>
      <c r="P177" s="6"/>
      <c r="Q177" s="6" t="s">
        <v>422</v>
      </c>
      <c r="R177" s="8">
        <f>G177*F177*F7</f>
        <v>21.88</v>
      </c>
      <c r="S177" s="2">
        <f>100*I177/B5:B5</f>
        <v>4.5755536755271884E-3</v>
      </c>
      <c r="T177" s="3"/>
      <c r="U177" s="3" t="s">
        <v>44</v>
      </c>
      <c r="V177" s="3"/>
      <c r="W177" s="3"/>
      <c r="X177" s="3"/>
      <c r="Y177" s="3"/>
      <c r="Z177" s="3"/>
      <c r="AA177" s="3"/>
      <c r="AB177" s="1"/>
      <c r="AC177" s="2">
        <v>0</v>
      </c>
      <c r="AD177" s="2">
        <v>0</v>
      </c>
      <c r="AE177" s="2"/>
      <c r="AF177" s="3"/>
      <c r="AG177" s="1"/>
      <c r="AH177" s="2"/>
      <c r="AI177" s="2"/>
      <c r="AJ177" s="2">
        <v>0</v>
      </c>
      <c r="AK177" s="2">
        <v>0</v>
      </c>
      <c r="AL177" s="2">
        <v>0</v>
      </c>
      <c r="AM177" s="2">
        <v>0</v>
      </c>
      <c r="AN177" s="4">
        <v>0</v>
      </c>
      <c r="AO177" s="1">
        <v>1</v>
      </c>
      <c r="AP177" s="1">
        <v>0</v>
      </c>
      <c r="AQ177" s="4">
        <v>0</v>
      </c>
      <c r="AR177" s="1">
        <v>0</v>
      </c>
    </row>
    <row r="178" spans="1:44" x14ac:dyDescent="0.25">
      <c r="A178" s="6" t="s">
        <v>499</v>
      </c>
      <c r="B178" s="6"/>
      <c r="C178" s="6" t="s">
        <v>636</v>
      </c>
      <c r="D178" s="9" t="s">
        <v>168</v>
      </c>
      <c r="E178" s="6" t="s">
        <v>607</v>
      </c>
      <c r="F178" s="7">
        <v>1</v>
      </c>
      <c r="G178" s="8">
        <v>16.47</v>
      </c>
      <c r="H178" s="8">
        <f>G178*IF(AP178=0,B4,1)</f>
        <v>21.139244999999999</v>
      </c>
      <c r="I178" s="8">
        <f>H178*F178*F7</f>
        <v>21.139244999999999</v>
      </c>
      <c r="J178" s="8">
        <v>1</v>
      </c>
      <c r="K178" s="5">
        <v>0</v>
      </c>
      <c r="L178" s="8">
        <f>100*I178/I7</f>
        <v>3.4442124787903475E-3</v>
      </c>
      <c r="M178" s="5">
        <v>1</v>
      </c>
      <c r="N178" s="8">
        <v>0</v>
      </c>
      <c r="O178" s="6" t="s">
        <v>455</v>
      </c>
      <c r="P178" s="6"/>
      <c r="Q178" s="6" t="s">
        <v>422</v>
      </c>
      <c r="R178" s="8">
        <f>G178*F178*F7</f>
        <v>16.47</v>
      </c>
      <c r="S178" s="2">
        <f>100*I178/B5:B5</f>
        <v>3.4442124787903475E-3</v>
      </c>
      <c r="T178" s="3"/>
      <c r="U178" s="3" t="s">
        <v>168</v>
      </c>
      <c r="V178" s="3"/>
      <c r="W178" s="3"/>
      <c r="X178" s="3"/>
      <c r="Y178" s="3"/>
      <c r="Z178" s="3"/>
      <c r="AA178" s="3"/>
      <c r="AB178" s="1"/>
      <c r="AC178" s="2">
        <v>0</v>
      </c>
      <c r="AD178" s="2">
        <v>0</v>
      </c>
      <c r="AE178" s="2"/>
      <c r="AF178" s="3"/>
      <c r="AG178" s="1"/>
      <c r="AH178" s="2"/>
      <c r="AI178" s="2"/>
      <c r="AJ178" s="2">
        <v>0</v>
      </c>
      <c r="AK178" s="2">
        <v>0</v>
      </c>
      <c r="AL178" s="2">
        <v>0</v>
      </c>
      <c r="AM178" s="2">
        <v>0</v>
      </c>
      <c r="AN178" s="4">
        <v>0</v>
      </c>
      <c r="AO178" s="1">
        <v>1</v>
      </c>
      <c r="AP178" s="1">
        <v>0</v>
      </c>
      <c r="AQ178" s="4">
        <v>0</v>
      </c>
      <c r="AR178" s="1">
        <v>0</v>
      </c>
    </row>
    <row r="179" spans="1:44" x14ac:dyDescent="0.25">
      <c r="A179" s="6" t="s">
        <v>169</v>
      </c>
      <c r="B179" s="6"/>
      <c r="C179" s="6" t="s">
        <v>82</v>
      </c>
      <c r="D179" s="9" t="s">
        <v>500</v>
      </c>
      <c r="E179" s="6" t="s">
        <v>607</v>
      </c>
      <c r="F179" s="7">
        <v>4</v>
      </c>
      <c r="G179" s="8">
        <v>59.38</v>
      </c>
      <c r="H179" s="8">
        <f>G179*IF(AP179=0,B4,1)</f>
        <v>76.214230000000015</v>
      </c>
      <c r="I179" s="8">
        <f>H179*F179*F7</f>
        <v>304.85692000000006</v>
      </c>
      <c r="J179" s="8">
        <v>1</v>
      </c>
      <c r="K179" s="5">
        <v>0</v>
      </c>
      <c r="L179" s="8">
        <f>100*I179/I7</f>
        <v>4.967027006449809E-2</v>
      </c>
      <c r="M179" s="5">
        <v>1</v>
      </c>
      <c r="N179" s="8">
        <v>0</v>
      </c>
      <c r="O179" s="6" t="s">
        <v>83</v>
      </c>
      <c r="P179" s="6"/>
      <c r="Q179" s="6" t="s">
        <v>422</v>
      </c>
      <c r="R179" s="8">
        <f>G179*F179*F7</f>
        <v>237.52</v>
      </c>
      <c r="S179" s="2">
        <f>100*I179/B5:B5</f>
        <v>4.967027006449809E-2</v>
      </c>
      <c r="T179" s="3"/>
      <c r="U179" s="3" t="s">
        <v>500</v>
      </c>
      <c r="V179" s="3"/>
      <c r="W179" s="3"/>
      <c r="X179" s="3"/>
      <c r="Y179" s="3"/>
      <c r="Z179" s="3"/>
      <c r="AA179" s="3"/>
      <c r="AB179" s="1"/>
      <c r="AC179" s="2">
        <v>0</v>
      </c>
      <c r="AD179" s="2">
        <v>0</v>
      </c>
      <c r="AE179" s="2"/>
      <c r="AF179" s="3"/>
      <c r="AG179" s="1"/>
      <c r="AH179" s="2"/>
      <c r="AI179" s="2"/>
      <c r="AJ179" s="2">
        <v>0</v>
      </c>
      <c r="AK179" s="2">
        <v>0</v>
      </c>
      <c r="AL179" s="2">
        <v>0</v>
      </c>
      <c r="AM179" s="2">
        <v>0</v>
      </c>
      <c r="AN179" s="4">
        <v>0</v>
      </c>
      <c r="AO179" s="1">
        <v>1</v>
      </c>
      <c r="AP179" s="1">
        <v>0</v>
      </c>
      <c r="AQ179" s="4">
        <v>0</v>
      </c>
      <c r="AR179" s="1">
        <v>0</v>
      </c>
    </row>
    <row r="180" spans="1:44" x14ac:dyDescent="0.25">
      <c r="A180" s="6" t="s">
        <v>220</v>
      </c>
      <c r="B180" s="6"/>
      <c r="C180" s="6" t="s">
        <v>416</v>
      </c>
      <c r="D180" s="9" t="s">
        <v>544</v>
      </c>
      <c r="E180" s="6" t="s">
        <v>608</v>
      </c>
      <c r="F180" s="7">
        <v>20</v>
      </c>
      <c r="G180" s="8">
        <v>45.02</v>
      </c>
      <c r="H180" s="8">
        <f>G180*IF(AP180=0,B4,1)</f>
        <v>57.783170000000005</v>
      </c>
      <c r="I180" s="8">
        <f>H180*F180*F7</f>
        <v>1155.6634000000001</v>
      </c>
      <c r="J180" s="8">
        <v>1</v>
      </c>
      <c r="K180" s="5">
        <v>0</v>
      </c>
      <c r="L180" s="8">
        <f>100*I180/I7</f>
        <v>0.18829198032196898</v>
      </c>
      <c r="M180" s="5">
        <v>1</v>
      </c>
      <c r="N180" s="8">
        <v>0</v>
      </c>
      <c r="O180" s="6" t="s">
        <v>221</v>
      </c>
      <c r="P180" s="6"/>
      <c r="Q180" s="6" t="s">
        <v>371</v>
      </c>
      <c r="R180" s="8">
        <f>G180*F180*F7</f>
        <v>900.40000000000009</v>
      </c>
      <c r="S180" s="2">
        <f>100*I180/B5:B5</f>
        <v>0.18829198032196898</v>
      </c>
      <c r="T180" s="3"/>
      <c r="U180" s="3" t="s">
        <v>544</v>
      </c>
      <c r="V180" s="3"/>
      <c r="W180" s="3"/>
      <c r="X180" s="3"/>
      <c r="Y180" s="3"/>
      <c r="Z180" s="3"/>
      <c r="AA180" s="3"/>
      <c r="AB180" s="1"/>
      <c r="AC180" s="2">
        <v>0</v>
      </c>
      <c r="AD180" s="2">
        <v>0</v>
      </c>
      <c r="AE180" s="2"/>
      <c r="AF180" s="3"/>
      <c r="AG180" s="1"/>
      <c r="AH180" s="2"/>
      <c r="AI180" s="2"/>
      <c r="AJ180" s="2">
        <v>0</v>
      </c>
      <c r="AK180" s="2">
        <v>0</v>
      </c>
      <c r="AL180" s="2">
        <v>0</v>
      </c>
      <c r="AM180" s="2">
        <v>0</v>
      </c>
      <c r="AN180" s="4">
        <v>0</v>
      </c>
      <c r="AO180" s="1">
        <v>1</v>
      </c>
      <c r="AP180" s="1">
        <v>0</v>
      </c>
      <c r="AQ180" s="4">
        <v>0</v>
      </c>
      <c r="AR180" s="1">
        <v>0</v>
      </c>
    </row>
    <row r="181" spans="1:44" x14ac:dyDescent="0.25">
      <c r="A181" s="6"/>
      <c r="B181" s="6" t="s">
        <v>597</v>
      </c>
      <c r="C181" s="6" t="s">
        <v>637</v>
      </c>
      <c r="D181" s="9" t="s">
        <v>456</v>
      </c>
      <c r="E181" s="6" t="s">
        <v>608</v>
      </c>
      <c r="F181" s="7">
        <v>10.5</v>
      </c>
      <c r="G181" s="8">
        <v>15.3</v>
      </c>
      <c r="H181" s="8">
        <f>G181*IF(AP181=0,B4,1)</f>
        <v>19.637550000000001</v>
      </c>
      <c r="I181" s="8">
        <f>H181*F181*F7</f>
        <v>206.194275</v>
      </c>
      <c r="J181" s="8">
        <v>1</v>
      </c>
      <c r="K181" s="5">
        <v>0</v>
      </c>
      <c r="L181" s="8">
        <f>100*I181/I7</f>
        <v>3.3595187293118965E-2</v>
      </c>
      <c r="M181" s="5">
        <v>1</v>
      </c>
      <c r="N181" s="8">
        <v>0</v>
      </c>
      <c r="O181" s="6" t="s">
        <v>501</v>
      </c>
      <c r="P181" s="6"/>
      <c r="Q181" s="6" t="s">
        <v>371</v>
      </c>
      <c r="R181" s="8">
        <f>G181*F181*F7</f>
        <v>160.65</v>
      </c>
      <c r="S181" s="2">
        <f>100*I181/B5:B5</f>
        <v>3.3595187293118965E-2</v>
      </c>
      <c r="T181" s="3"/>
      <c r="U181" s="3"/>
      <c r="V181" s="3"/>
      <c r="W181" s="3"/>
      <c r="X181" s="3" t="s">
        <v>456</v>
      </c>
      <c r="Y181" s="3"/>
      <c r="Z181" s="3"/>
      <c r="AA181" s="3"/>
      <c r="AB181" s="1"/>
      <c r="AC181" s="2">
        <v>0</v>
      </c>
      <c r="AD181" s="2">
        <v>0</v>
      </c>
      <c r="AE181" s="2"/>
      <c r="AF181" s="3"/>
      <c r="AG181" s="1"/>
      <c r="AH181" s="2"/>
      <c r="AI181" s="2"/>
      <c r="AJ181" s="2">
        <v>0</v>
      </c>
      <c r="AK181" s="2">
        <v>0</v>
      </c>
      <c r="AL181" s="2">
        <v>0</v>
      </c>
      <c r="AM181" s="2">
        <v>0</v>
      </c>
      <c r="AN181" s="4">
        <v>0</v>
      </c>
      <c r="AO181" s="1">
        <v>1</v>
      </c>
      <c r="AP181" s="1">
        <v>0</v>
      </c>
      <c r="AQ181" s="4">
        <v>0</v>
      </c>
      <c r="AR181" s="1">
        <v>0</v>
      </c>
    </row>
    <row r="182" spans="1:44" x14ac:dyDescent="0.25">
      <c r="A182" s="6"/>
      <c r="B182" s="6" t="s">
        <v>270</v>
      </c>
      <c r="C182" s="6" t="s">
        <v>84</v>
      </c>
      <c r="D182" s="9" t="s">
        <v>735</v>
      </c>
      <c r="E182" s="6" t="s">
        <v>608</v>
      </c>
      <c r="F182" s="7">
        <v>13</v>
      </c>
      <c r="G182" s="8">
        <v>11.49</v>
      </c>
      <c r="H182" s="8">
        <f>G182*IF(AP182=0,B4,1)</f>
        <v>14.747415000000002</v>
      </c>
      <c r="I182" s="8">
        <f>H182*F182*F7</f>
        <v>191.71639500000003</v>
      </c>
      <c r="J182" s="8">
        <v>1</v>
      </c>
      <c r="K182" s="5">
        <v>0</v>
      </c>
      <c r="L182" s="8">
        <f>100*I182/I7</f>
        <v>3.1236309529867293E-2</v>
      </c>
      <c r="M182" s="5">
        <v>1</v>
      </c>
      <c r="N182" s="8">
        <v>0</v>
      </c>
      <c r="O182" s="6" t="s">
        <v>222</v>
      </c>
      <c r="P182" s="6"/>
      <c r="Q182" s="6" t="s">
        <v>371</v>
      </c>
      <c r="R182" s="8">
        <f>G182*F182*F7</f>
        <v>149.37</v>
      </c>
      <c r="S182" s="2">
        <f>100*I182/B5:B5</f>
        <v>3.1236309529867293E-2</v>
      </c>
      <c r="T182" s="3"/>
      <c r="U182" s="3"/>
      <c r="V182" s="3"/>
      <c r="W182" s="3"/>
      <c r="X182" s="3" t="s">
        <v>735</v>
      </c>
      <c r="Y182" s="3"/>
      <c r="Z182" s="3"/>
      <c r="AA182" s="3"/>
      <c r="AB182" s="1"/>
      <c r="AC182" s="2">
        <v>0</v>
      </c>
      <c r="AD182" s="2">
        <v>0</v>
      </c>
      <c r="AE182" s="2"/>
      <c r="AF182" s="3"/>
      <c r="AG182" s="1"/>
      <c r="AH182" s="2"/>
      <c r="AI182" s="2"/>
      <c r="AJ182" s="2">
        <v>0</v>
      </c>
      <c r="AK182" s="2">
        <v>0</v>
      </c>
      <c r="AL182" s="2">
        <v>0</v>
      </c>
      <c r="AM182" s="2">
        <v>0</v>
      </c>
      <c r="AN182" s="4">
        <v>0</v>
      </c>
      <c r="AO182" s="1">
        <v>1</v>
      </c>
      <c r="AP182" s="1">
        <v>0</v>
      </c>
      <c r="AQ182" s="4">
        <v>0</v>
      </c>
      <c r="AR182" s="1">
        <v>0</v>
      </c>
    </row>
    <row r="183" spans="1:44" x14ac:dyDescent="0.25">
      <c r="A183" s="6"/>
      <c r="B183" s="6" t="s">
        <v>45</v>
      </c>
      <c r="C183" s="6" t="s">
        <v>271</v>
      </c>
      <c r="D183" s="9" t="s">
        <v>417</v>
      </c>
      <c r="E183" s="6" t="s">
        <v>607</v>
      </c>
      <c r="F183" s="7">
        <v>2</v>
      </c>
      <c r="G183" s="8">
        <v>18.41</v>
      </c>
      <c r="H183" s="8">
        <f>G183*IF(AP183=0,B4,1)</f>
        <v>23.629235000000001</v>
      </c>
      <c r="I183" s="8">
        <f>H183*F183*F7</f>
        <v>47.258470000000003</v>
      </c>
      <c r="J183" s="8">
        <v>1</v>
      </c>
      <c r="K183" s="5">
        <v>0</v>
      </c>
      <c r="L183" s="8">
        <f>100*I183/I7</f>
        <v>7.6998119896211662E-3</v>
      </c>
      <c r="M183" s="5">
        <v>1</v>
      </c>
      <c r="N183" s="8">
        <v>0</v>
      </c>
      <c r="O183" s="6" t="s">
        <v>126</v>
      </c>
      <c r="P183" s="6"/>
      <c r="Q183" s="6" t="s">
        <v>422</v>
      </c>
      <c r="R183" s="8">
        <f>G183*F183*F7</f>
        <v>36.82</v>
      </c>
      <c r="S183" s="2">
        <f>100*I183/B5:B5</f>
        <v>7.6998119896211662E-3</v>
      </c>
      <c r="T183" s="3"/>
      <c r="U183" s="3"/>
      <c r="V183" s="3"/>
      <c r="W183" s="3"/>
      <c r="X183" s="3" t="s">
        <v>417</v>
      </c>
      <c r="Y183" s="3"/>
      <c r="Z183" s="3"/>
      <c r="AA183" s="3"/>
      <c r="AB183" s="1"/>
      <c r="AC183" s="2">
        <v>0</v>
      </c>
      <c r="AD183" s="2">
        <v>0</v>
      </c>
      <c r="AE183" s="2"/>
      <c r="AF183" s="3"/>
      <c r="AG183" s="1"/>
      <c r="AH183" s="2"/>
      <c r="AI183" s="2"/>
      <c r="AJ183" s="2">
        <v>0</v>
      </c>
      <c r="AK183" s="2">
        <v>0</v>
      </c>
      <c r="AL183" s="2">
        <v>0</v>
      </c>
      <c r="AM183" s="2">
        <v>0</v>
      </c>
      <c r="AN183" s="4">
        <v>0</v>
      </c>
      <c r="AO183" s="1">
        <v>1</v>
      </c>
      <c r="AP183" s="1">
        <v>0</v>
      </c>
      <c r="AQ183" s="4">
        <v>0</v>
      </c>
      <c r="AR183" s="1">
        <v>0</v>
      </c>
    </row>
    <row r="184" spans="1:44" x14ac:dyDescent="0.25">
      <c r="A184" s="6"/>
      <c r="B184" s="6" t="s">
        <v>223</v>
      </c>
      <c r="C184" s="6" t="s">
        <v>457</v>
      </c>
      <c r="D184" s="9" t="s">
        <v>170</v>
      </c>
      <c r="E184" s="6" t="s">
        <v>607</v>
      </c>
      <c r="F184" s="7">
        <v>2</v>
      </c>
      <c r="G184" s="8">
        <v>22.07</v>
      </c>
      <c r="H184" s="8">
        <f>G184*IF(AP184=0,B4,1)</f>
        <v>28.326845000000002</v>
      </c>
      <c r="I184" s="8">
        <f>H184*F184*F7</f>
        <v>56.653690000000005</v>
      </c>
      <c r="J184" s="8">
        <v>1</v>
      </c>
      <c r="K184" s="5">
        <v>0</v>
      </c>
      <c r="L184" s="8">
        <f>100*I184/I7</f>
        <v>9.2305730913057656E-3</v>
      </c>
      <c r="M184" s="5">
        <v>1</v>
      </c>
      <c r="N184" s="8">
        <v>0</v>
      </c>
      <c r="O184" s="6" t="s">
        <v>359</v>
      </c>
      <c r="P184" s="6"/>
      <c r="Q184" s="6" t="s">
        <v>422</v>
      </c>
      <c r="R184" s="8">
        <f>G184*F184*F7</f>
        <v>44.14</v>
      </c>
      <c r="S184" s="2">
        <f>100*I184/B5:B5</f>
        <v>9.2305730913057656E-3</v>
      </c>
      <c r="T184" s="3"/>
      <c r="U184" s="3"/>
      <c r="V184" s="3"/>
      <c r="W184" s="3"/>
      <c r="X184" s="3" t="s">
        <v>170</v>
      </c>
      <c r="Y184" s="3"/>
      <c r="Z184" s="3"/>
      <c r="AA184" s="3"/>
      <c r="AB184" s="1"/>
      <c r="AC184" s="2">
        <v>0</v>
      </c>
      <c r="AD184" s="2">
        <v>0</v>
      </c>
      <c r="AE184" s="2"/>
      <c r="AF184" s="3"/>
      <c r="AG184" s="1"/>
      <c r="AH184" s="2"/>
      <c r="AI184" s="2"/>
      <c r="AJ184" s="2">
        <v>0</v>
      </c>
      <c r="AK184" s="2">
        <v>0</v>
      </c>
      <c r="AL184" s="2">
        <v>0</v>
      </c>
      <c r="AM184" s="2">
        <v>0</v>
      </c>
      <c r="AN184" s="4">
        <v>0</v>
      </c>
      <c r="AO184" s="1">
        <v>1</v>
      </c>
      <c r="AP184" s="1">
        <v>0</v>
      </c>
      <c r="AQ184" s="4">
        <v>0</v>
      </c>
      <c r="AR184" s="1">
        <v>0</v>
      </c>
    </row>
    <row r="185" spans="1:44" x14ac:dyDescent="0.25">
      <c r="A185" s="6"/>
      <c r="B185" s="6" t="s">
        <v>418</v>
      </c>
      <c r="C185" s="6" t="s">
        <v>638</v>
      </c>
      <c r="D185" s="9" t="s">
        <v>171</v>
      </c>
      <c r="E185" s="6" t="s">
        <v>607</v>
      </c>
      <c r="F185" s="7">
        <v>3</v>
      </c>
      <c r="G185" s="8">
        <v>23.69</v>
      </c>
      <c r="H185" s="8">
        <f>G185*IF(AP185=0,B4,1)</f>
        <v>30.406115000000003</v>
      </c>
      <c r="I185" s="8">
        <f>H185*F185*F7</f>
        <v>91.218345000000014</v>
      </c>
      <c r="J185" s="8">
        <v>1</v>
      </c>
      <c r="K185" s="5">
        <v>0</v>
      </c>
      <c r="L185" s="8">
        <f>100*I185/I7</f>
        <v>1.4862184630700062E-2</v>
      </c>
      <c r="M185" s="5">
        <v>1</v>
      </c>
      <c r="N185" s="8">
        <v>0</v>
      </c>
      <c r="O185" s="6" t="s">
        <v>736</v>
      </c>
      <c r="P185" s="6"/>
      <c r="Q185" s="6" t="s">
        <v>422</v>
      </c>
      <c r="R185" s="8">
        <f>G185*F185*F7</f>
        <v>71.070000000000007</v>
      </c>
      <c r="S185" s="2">
        <f>100*I185/B5:B5</f>
        <v>1.4862184630700062E-2</v>
      </c>
      <c r="T185" s="3"/>
      <c r="U185" s="3"/>
      <c r="V185" s="3"/>
      <c r="W185" s="3"/>
      <c r="X185" s="3" t="s">
        <v>171</v>
      </c>
      <c r="Y185" s="3"/>
      <c r="Z185" s="3"/>
      <c r="AA185" s="3"/>
      <c r="AB185" s="1"/>
      <c r="AC185" s="2">
        <v>0</v>
      </c>
      <c r="AD185" s="2">
        <v>0</v>
      </c>
      <c r="AE185" s="2"/>
      <c r="AF185" s="3"/>
      <c r="AG185" s="1"/>
      <c r="AH185" s="2"/>
      <c r="AI185" s="2"/>
      <c r="AJ185" s="2">
        <v>0</v>
      </c>
      <c r="AK185" s="2">
        <v>0</v>
      </c>
      <c r="AL185" s="2">
        <v>0</v>
      </c>
      <c r="AM185" s="2">
        <v>0</v>
      </c>
      <c r="AN185" s="4">
        <v>0</v>
      </c>
      <c r="AO185" s="1">
        <v>1</v>
      </c>
      <c r="AP185" s="1">
        <v>0</v>
      </c>
      <c r="AQ185" s="4">
        <v>0</v>
      </c>
      <c r="AR185" s="1">
        <v>0</v>
      </c>
    </row>
    <row r="186" spans="1:44" x14ac:dyDescent="0.25">
      <c r="A186" s="6"/>
      <c r="B186" s="6" t="s">
        <v>224</v>
      </c>
      <c r="C186" s="6" t="s">
        <v>85</v>
      </c>
      <c r="D186" s="9" t="s">
        <v>545</v>
      </c>
      <c r="E186" s="6" t="s">
        <v>607</v>
      </c>
      <c r="F186" s="7">
        <v>2</v>
      </c>
      <c r="G186" s="8">
        <v>132.18</v>
      </c>
      <c r="H186" s="8">
        <f>G186*IF(AP186=0,B4,1)</f>
        <v>169.65303000000003</v>
      </c>
      <c r="I186" s="8">
        <f>H186*F186*F7</f>
        <v>339.30606000000006</v>
      </c>
      <c r="J186" s="8">
        <v>1</v>
      </c>
      <c r="K186" s="5">
        <v>0</v>
      </c>
      <c r="L186" s="8">
        <f>100*I186/I7</f>
        <v>5.5283060770674949E-2</v>
      </c>
      <c r="M186" s="5">
        <v>1</v>
      </c>
      <c r="N186" s="8">
        <v>0</v>
      </c>
      <c r="O186" s="6" t="s">
        <v>46</v>
      </c>
      <c r="P186" s="6"/>
      <c r="Q186" s="6" t="s">
        <v>422</v>
      </c>
      <c r="R186" s="8">
        <f>G186*F186*F7</f>
        <v>264.36</v>
      </c>
      <c r="S186" s="2">
        <f>100*I186/B5:B5</f>
        <v>5.5283060770674949E-2</v>
      </c>
      <c r="T186" s="3"/>
      <c r="U186" s="3"/>
      <c r="V186" s="3"/>
      <c r="W186" s="3"/>
      <c r="X186" s="3" t="s">
        <v>545</v>
      </c>
      <c r="Y186" s="3"/>
      <c r="Z186" s="3"/>
      <c r="AA186" s="3"/>
      <c r="AB186" s="1"/>
      <c r="AC186" s="2">
        <v>0</v>
      </c>
      <c r="AD186" s="2">
        <v>0</v>
      </c>
      <c r="AE186" s="2"/>
      <c r="AF186" s="3"/>
      <c r="AG186" s="1"/>
      <c r="AH186" s="2"/>
      <c r="AI186" s="2"/>
      <c r="AJ186" s="2">
        <v>0</v>
      </c>
      <c r="AK186" s="2">
        <v>0</v>
      </c>
      <c r="AL186" s="2">
        <v>0</v>
      </c>
      <c r="AM186" s="2">
        <v>0</v>
      </c>
      <c r="AN186" s="4">
        <v>0</v>
      </c>
      <c r="AO186" s="1">
        <v>1</v>
      </c>
      <c r="AP186" s="1">
        <v>0</v>
      </c>
      <c r="AQ186" s="4">
        <v>0</v>
      </c>
      <c r="AR186" s="1">
        <v>0</v>
      </c>
    </row>
    <row r="187" spans="1:44" x14ac:dyDescent="0.25">
      <c r="A187" s="6"/>
      <c r="B187" s="6" t="s">
        <v>47</v>
      </c>
      <c r="C187" s="6" t="s">
        <v>272</v>
      </c>
      <c r="D187" s="9" t="s">
        <v>360</v>
      </c>
      <c r="E187" s="6" t="s">
        <v>607</v>
      </c>
      <c r="F187" s="7">
        <v>2</v>
      </c>
      <c r="G187" s="8">
        <v>115.72</v>
      </c>
      <c r="H187" s="8">
        <f>G187*IF(AP187=0,B4,1)</f>
        <v>148.52662000000001</v>
      </c>
      <c r="I187" s="8">
        <f>H187*F187*F7</f>
        <v>297.05324000000002</v>
      </c>
      <c r="J187" s="8">
        <v>1</v>
      </c>
      <c r="K187" s="5">
        <v>0</v>
      </c>
      <c r="L187" s="8">
        <f>100*I187/I7</f>
        <v>4.8398818220475898E-2</v>
      </c>
      <c r="M187" s="5">
        <v>1</v>
      </c>
      <c r="N187" s="8">
        <v>0</v>
      </c>
      <c r="O187" s="6" t="s">
        <v>361</v>
      </c>
      <c r="P187" s="6"/>
      <c r="Q187" s="6" t="s">
        <v>422</v>
      </c>
      <c r="R187" s="8">
        <f>G187*F187*F7</f>
        <v>231.44</v>
      </c>
      <c r="S187" s="2">
        <f>100*I187/B5:B5</f>
        <v>4.8398818220475898E-2</v>
      </c>
      <c r="T187" s="3"/>
      <c r="U187" s="3"/>
      <c r="V187" s="3"/>
      <c r="W187" s="3"/>
      <c r="X187" s="3" t="s">
        <v>360</v>
      </c>
      <c r="Y187" s="3"/>
      <c r="Z187" s="3"/>
      <c r="AA187" s="3"/>
      <c r="AB187" s="1"/>
      <c r="AC187" s="2">
        <v>0</v>
      </c>
      <c r="AD187" s="2">
        <v>0</v>
      </c>
      <c r="AE187" s="2"/>
      <c r="AF187" s="3"/>
      <c r="AG187" s="1"/>
      <c r="AH187" s="2"/>
      <c r="AI187" s="2"/>
      <c r="AJ187" s="2">
        <v>0</v>
      </c>
      <c r="AK187" s="2">
        <v>0</v>
      </c>
      <c r="AL187" s="2">
        <v>0</v>
      </c>
      <c r="AM187" s="2">
        <v>0</v>
      </c>
      <c r="AN187" s="4">
        <v>0</v>
      </c>
      <c r="AO187" s="1">
        <v>1</v>
      </c>
      <c r="AP187" s="1">
        <v>0</v>
      </c>
      <c r="AQ187" s="4">
        <v>0</v>
      </c>
      <c r="AR187" s="1">
        <v>0</v>
      </c>
    </row>
    <row r="188" spans="1:44" x14ac:dyDescent="0.25">
      <c r="A188" s="6"/>
      <c r="B188" s="6" t="s">
        <v>319</v>
      </c>
      <c r="C188" s="6" t="s">
        <v>458</v>
      </c>
      <c r="D188" s="9" t="s">
        <v>172</v>
      </c>
      <c r="E188" s="6" t="s">
        <v>608</v>
      </c>
      <c r="F188" s="7">
        <v>5</v>
      </c>
      <c r="G188" s="8">
        <v>7.95</v>
      </c>
      <c r="H188" s="8">
        <f>G188*IF(AP188=0,B4,1)</f>
        <v>10.203825</v>
      </c>
      <c r="I188" s="8">
        <f>H188*F188*F7</f>
        <v>51.019125000000003</v>
      </c>
      <c r="J188" s="8">
        <v>1</v>
      </c>
      <c r="K188" s="5">
        <v>0</v>
      </c>
      <c r="L188" s="8">
        <f>100*I188/I7</f>
        <v>8.3125346710331716E-3</v>
      </c>
      <c r="M188" s="5">
        <v>1</v>
      </c>
      <c r="N188" s="8">
        <v>0</v>
      </c>
      <c r="O188" s="6" t="s">
        <v>362</v>
      </c>
      <c r="P188" s="6"/>
      <c r="Q188" s="6" t="s">
        <v>371</v>
      </c>
      <c r="R188" s="8">
        <f>G188*F188*F7</f>
        <v>39.75</v>
      </c>
      <c r="S188" s="2">
        <f>100*I188/B5:B5</f>
        <v>8.3125346710331716E-3</v>
      </c>
      <c r="T188" s="3"/>
      <c r="U188" s="3"/>
      <c r="V188" s="3"/>
      <c r="W188" s="3"/>
      <c r="X188" s="3" t="s">
        <v>172</v>
      </c>
      <c r="Y188" s="3"/>
      <c r="Z188" s="3"/>
      <c r="AA188" s="3"/>
      <c r="AB188" s="1"/>
      <c r="AC188" s="2">
        <v>0</v>
      </c>
      <c r="AD188" s="2">
        <v>0</v>
      </c>
      <c r="AE188" s="2"/>
      <c r="AF188" s="3"/>
      <c r="AG188" s="1"/>
      <c r="AH188" s="2"/>
      <c r="AI188" s="2"/>
      <c r="AJ188" s="2">
        <v>0</v>
      </c>
      <c r="AK188" s="2">
        <v>0</v>
      </c>
      <c r="AL188" s="2">
        <v>0</v>
      </c>
      <c r="AM188" s="2">
        <v>0</v>
      </c>
      <c r="AN188" s="4">
        <v>0</v>
      </c>
      <c r="AO188" s="1">
        <v>1</v>
      </c>
      <c r="AP188" s="1">
        <v>0</v>
      </c>
      <c r="AQ188" s="4">
        <v>0</v>
      </c>
      <c r="AR188" s="1">
        <v>0</v>
      </c>
    </row>
    <row r="189" spans="1:44" s="18" customFormat="1" x14ac:dyDescent="0.25">
      <c r="A189" s="10"/>
      <c r="B189" s="10"/>
      <c r="C189" s="10" t="s">
        <v>546</v>
      </c>
      <c r="D189" s="10" t="s">
        <v>459</v>
      </c>
      <c r="E189" s="10"/>
      <c r="F189" s="11"/>
      <c r="G189" s="12">
        <v>431.38</v>
      </c>
      <c r="H189" s="12">
        <f>(I190+I191+I192)/F7</f>
        <v>553.67623000000003</v>
      </c>
      <c r="I189" s="12">
        <f>H189*F7</f>
        <v>553.67623000000003</v>
      </c>
      <c r="J189" s="12"/>
      <c r="K189" s="13">
        <v>0</v>
      </c>
      <c r="L189" s="12">
        <f>100*I189/I7</f>
        <v>9.0210344814850046E-2</v>
      </c>
      <c r="M189" s="13">
        <v>1</v>
      </c>
      <c r="N189" s="12">
        <v>0</v>
      </c>
      <c r="O189" s="10" t="s">
        <v>459</v>
      </c>
      <c r="P189" s="10"/>
      <c r="Q189" s="10"/>
      <c r="R189" s="12">
        <f>G189*F7</f>
        <v>431.38</v>
      </c>
      <c r="S189" s="14">
        <f>100*I189/B5:B5</f>
        <v>9.0210344814850046E-2</v>
      </c>
      <c r="T189" s="15"/>
      <c r="U189" s="15"/>
      <c r="V189" s="15"/>
      <c r="W189" s="15"/>
      <c r="X189" s="15"/>
      <c r="Y189" s="15"/>
      <c r="Z189" s="15"/>
      <c r="AA189" s="15"/>
      <c r="AB189" s="16"/>
      <c r="AC189" s="14">
        <v>0</v>
      </c>
      <c r="AD189" s="14">
        <v>0</v>
      </c>
      <c r="AE189" s="14"/>
      <c r="AF189" s="15"/>
      <c r="AG189" s="16"/>
      <c r="AH189" s="14"/>
      <c r="AI189" s="14"/>
      <c r="AJ189" s="14">
        <v>0</v>
      </c>
      <c r="AK189" s="14">
        <v>0</v>
      </c>
      <c r="AL189" s="14">
        <v>0</v>
      </c>
      <c r="AM189" s="14">
        <v>0</v>
      </c>
      <c r="AN189" s="17">
        <v>0</v>
      </c>
      <c r="AO189" s="16">
        <v>0</v>
      </c>
      <c r="AP189" s="16">
        <v>0</v>
      </c>
      <c r="AQ189" s="17">
        <v>0</v>
      </c>
      <c r="AR189" s="16">
        <v>0</v>
      </c>
    </row>
    <row r="190" spans="1:44" x14ac:dyDescent="0.25">
      <c r="A190" s="6" t="s">
        <v>419</v>
      </c>
      <c r="B190" s="6"/>
      <c r="C190" s="6" t="s">
        <v>737</v>
      </c>
      <c r="D190" s="9" t="s">
        <v>363</v>
      </c>
      <c r="E190" s="6" t="s">
        <v>607</v>
      </c>
      <c r="F190" s="7">
        <v>2</v>
      </c>
      <c r="G190" s="8">
        <v>23.51</v>
      </c>
      <c r="H190" s="8">
        <f>G190*IF(AP190=0,B4,1)</f>
        <v>30.175085000000003</v>
      </c>
      <c r="I190" s="8">
        <f>H190*F190*F7</f>
        <v>60.350170000000006</v>
      </c>
      <c r="J190" s="8">
        <v>1</v>
      </c>
      <c r="K190" s="5">
        <v>0</v>
      </c>
      <c r="L190" s="8">
        <f>100*I190/I7</f>
        <v>9.8328397542636406E-3</v>
      </c>
      <c r="M190" s="5">
        <v>1</v>
      </c>
      <c r="N190" s="8">
        <v>0</v>
      </c>
      <c r="O190" s="6" t="s">
        <v>364</v>
      </c>
      <c r="P190" s="6"/>
      <c r="Q190" s="6" t="s">
        <v>422</v>
      </c>
      <c r="R190" s="8">
        <f>G190*F190*F7</f>
        <v>47.02</v>
      </c>
      <c r="S190" s="2">
        <f>100*I190/B5:B5</f>
        <v>9.8328397542636406E-3</v>
      </c>
      <c r="T190" s="3"/>
      <c r="U190" s="3" t="s">
        <v>363</v>
      </c>
      <c r="V190" s="3"/>
      <c r="W190" s="3"/>
      <c r="X190" s="3"/>
      <c r="Y190" s="3"/>
      <c r="Z190" s="3"/>
      <c r="AA190" s="3"/>
      <c r="AB190" s="1"/>
      <c r="AC190" s="2">
        <v>0</v>
      </c>
      <c r="AD190" s="2">
        <v>0</v>
      </c>
      <c r="AE190" s="2"/>
      <c r="AF190" s="3"/>
      <c r="AG190" s="1"/>
      <c r="AH190" s="2"/>
      <c r="AI190" s="2"/>
      <c r="AJ190" s="2">
        <v>0</v>
      </c>
      <c r="AK190" s="2">
        <v>0</v>
      </c>
      <c r="AL190" s="2">
        <v>0</v>
      </c>
      <c r="AM190" s="2">
        <v>0</v>
      </c>
      <c r="AN190" s="4">
        <v>0</v>
      </c>
      <c r="AO190" s="1">
        <v>1</v>
      </c>
      <c r="AP190" s="1">
        <v>0</v>
      </c>
      <c r="AQ190" s="4">
        <v>0</v>
      </c>
      <c r="AR190" s="1">
        <v>0</v>
      </c>
    </row>
    <row r="191" spans="1:44" x14ac:dyDescent="0.25">
      <c r="A191" s="6"/>
      <c r="B191" s="6" t="s">
        <v>639</v>
      </c>
      <c r="C191" s="6" t="s">
        <v>173</v>
      </c>
      <c r="D191" s="9" t="s">
        <v>127</v>
      </c>
      <c r="E191" s="6" t="s">
        <v>607</v>
      </c>
      <c r="F191" s="7">
        <v>9</v>
      </c>
      <c r="G191" s="8">
        <v>25.43</v>
      </c>
      <c r="H191" s="8">
        <f>G191*IF(AP191=0,B4,1)</f>
        <v>32.639405000000004</v>
      </c>
      <c r="I191" s="8">
        <f>H191*F191*F7</f>
        <v>293.75464500000004</v>
      </c>
      <c r="J191" s="8">
        <v>1</v>
      </c>
      <c r="K191" s="5">
        <v>0</v>
      </c>
      <c r="L191" s="8">
        <f>100*I191/I7</f>
        <v>4.7861378871933632E-2</v>
      </c>
      <c r="M191" s="5">
        <v>1</v>
      </c>
      <c r="N191" s="8">
        <v>0</v>
      </c>
      <c r="O191" s="6" t="s">
        <v>502</v>
      </c>
      <c r="P191" s="6"/>
      <c r="Q191" s="6" t="s">
        <v>422</v>
      </c>
      <c r="R191" s="8">
        <f>G191*F191*F7</f>
        <v>228.87</v>
      </c>
      <c r="S191" s="2">
        <f>100*I191/B5:B5</f>
        <v>4.7861378871933632E-2</v>
      </c>
      <c r="T191" s="3"/>
      <c r="U191" s="3"/>
      <c r="V191" s="3"/>
      <c r="W191" s="3"/>
      <c r="X191" s="3" t="s">
        <v>127</v>
      </c>
      <c r="Y191" s="3"/>
      <c r="Z191" s="3"/>
      <c r="AA191" s="3"/>
      <c r="AB191" s="1"/>
      <c r="AC191" s="2">
        <v>0</v>
      </c>
      <c r="AD191" s="2">
        <v>0</v>
      </c>
      <c r="AE191" s="2"/>
      <c r="AF191" s="3"/>
      <c r="AG191" s="1"/>
      <c r="AH191" s="2"/>
      <c r="AI191" s="2"/>
      <c r="AJ191" s="2">
        <v>0</v>
      </c>
      <c r="AK191" s="2">
        <v>0</v>
      </c>
      <c r="AL191" s="2">
        <v>0</v>
      </c>
      <c r="AM191" s="2">
        <v>0</v>
      </c>
      <c r="AN191" s="4">
        <v>0</v>
      </c>
      <c r="AO191" s="1">
        <v>1</v>
      </c>
      <c r="AP191" s="1">
        <v>0</v>
      </c>
      <c r="AQ191" s="4">
        <v>0</v>
      </c>
      <c r="AR191" s="1">
        <v>0</v>
      </c>
    </row>
    <row r="192" spans="1:44" x14ac:dyDescent="0.25">
      <c r="A192" s="6" t="s">
        <v>738</v>
      </c>
      <c r="B192" s="6"/>
      <c r="C192" s="6" t="s">
        <v>365</v>
      </c>
      <c r="D192" s="9" t="s">
        <v>693</v>
      </c>
      <c r="E192" s="6" t="s">
        <v>607</v>
      </c>
      <c r="F192" s="7">
        <v>1</v>
      </c>
      <c r="G192" s="8">
        <v>155.49</v>
      </c>
      <c r="H192" s="8">
        <f>G192*IF(AP192=0,B4,1)</f>
        <v>199.57141500000003</v>
      </c>
      <c r="I192" s="8">
        <f>H192*F192*F7</f>
        <v>199.57141500000003</v>
      </c>
      <c r="J192" s="8">
        <v>1</v>
      </c>
      <c r="K192" s="5">
        <v>0</v>
      </c>
      <c r="L192" s="8">
        <f>100*I192/I7</f>
        <v>3.2516126188652773E-2</v>
      </c>
      <c r="M192" s="5">
        <v>1</v>
      </c>
      <c r="N192" s="8">
        <v>0</v>
      </c>
      <c r="O192" s="6" t="s">
        <v>48</v>
      </c>
      <c r="P192" s="6"/>
      <c r="Q192" s="6" t="s">
        <v>422</v>
      </c>
      <c r="R192" s="8">
        <f>G192*F192*F7</f>
        <v>155.49</v>
      </c>
      <c r="S192" s="2">
        <f>100*I192/B5:B5</f>
        <v>3.2516126188652773E-2</v>
      </c>
      <c r="T192" s="3"/>
      <c r="U192" s="3" t="s">
        <v>693</v>
      </c>
      <c r="V192" s="3"/>
      <c r="W192" s="3"/>
      <c r="X192" s="3"/>
      <c r="Y192" s="3"/>
      <c r="Z192" s="3"/>
      <c r="AA192" s="3"/>
      <c r="AB192" s="1"/>
      <c r="AC192" s="2">
        <v>0</v>
      </c>
      <c r="AD192" s="2">
        <v>0</v>
      </c>
      <c r="AE192" s="2"/>
      <c r="AF192" s="3"/>
      <c r="AG192" s="1"/>
      <c r="AH192" s="2"/>
      <c r="AI192" s="2"/>
      <c r="AJ192" s="2">
        <v>0</v>
      </c>
      <c r="AK192" s="2">
        <v>0</v>
      </c>
      <c r="AL192" s="2">
        <v>0</v>
      </c>
      <c r="AM192" s="2">
        <v>0</v>
      </c>
      <c r="AN192" s="4">
        <v>0</v>
      </c>
      <c r="AO192" s="1">
        <v>1</v>
      </c>
      <c r="AP192" s="1">
        <v>0</v>
      </c>
      <c r="AQ192" s="4">
        <v>0</v>
      </c>
      <c r="AR192" s="1">
        <v>0</v>
      </c>
    </row>
    <row r="193" spans="1:44" s="18" customFormat="1" x14ac:dyDescent="0.25">
      <c r="A193" s="10"/>
      <c r="B193" s="10"/>
      <c r="C193" s="10" t="s">
        <v>739</v>
      </c>
      <c r="D193" s="10" t="s">
        <v>547</v>
      </c>
      <c r="E193" s="10"/>
      <c r="F193" s="11"/>
      <c r="G193" s="12">
        <v>1467.56</v>
      </c>
      <c r="H193" s="12">
        <f>(I194+I195+I196)/F7</f>
        <v>1883.6260950000001</v>
      </c>
      <c r="I193" s="12">
        <f>H193*F7</f>
        <v>1883.6260950000001</v>
      </c>
      <c r="J193" s="12"/>
      <c r="K193" s="13">
        <v>0</v>
      </c>
      <c r="L193" s="12">
        <f>100*I193/I7</f>
        <v>0.30689878005454468</v>
      </c>
      <c r="M193" s="13">
        <v>1</v>
      </c>
      <c r="N193" s="12">
        <v>0</v>
      </c>
      <c r="O193" s="10" t="s">
        <v>547</v>
      </c>
      <c r="P193" s="10"/>
      <c r="Q193" s="10"/>
      <c r="R193" s="12">
        <f>G193*F7</f>
        <v>1467.56</v>
      </c>
      <c r="S193" s="14">
        <f>100*I193/B5:B5</f>
        <v>0.30689878005454468</v>
      </c>
      <c r="T193" s="15"/>
      <c r="U193" s="15"/>
      <c r="V193" s="15"/>
      <c r="W193" s="15"/>
      <c r="X193" s="15"/>
      <c r="Y193" s="15"/>
      <c r="Z193" s="15"/>
      <c r="AA193" s="15"/>
      <c r="AB193" s="16"/>
      <c r="AC193" s="14">
        <v>0</v>
      </c>
      <c r="AD193" s="14">
        <v>0</v>
      </c>
      <c r="AE193" s="14"/>
      <c r="AF193" s="15"/>
      <c r="AG193" s="16"/>
      <c r="AH193" s="14"/>
      <c r="AI193" s="14"/>
      <c r="AJ193" s="14">
        <v>0</v>
      </c>
      <c r="AK193" s="14">
        <v>0</v>
      </c>
      <c r="AL193" s="14">
        <v>0</v>
      </c>
      <c r="AM193" s="14">
        <v>0</v>
      </c>
      <c r="AN193" s="17">
        <v>0</v>
      </c>
      <c r="AO193" s="16">
        <v>0</v>
      </c>
      <c r="AP193" s="16">
        <v>0</v>
      </c>
      <c r="AQ193" s="17">
        <v>0</v>
      </c>
      <c r="AR193" s="16">
        <v>0</v>
      </c>
    </row>
    <row r="194" spans="1:44" x14ac:dyDescent="0.25">
      <c r="A194" s="6" t="s">
        <v>598</v>
      </c>
      <c r="B194" s="6"/>
      <c r="C194" s="6" t="s">
        <v>694</v>
      </c>
      <c r="D194" s="9" t="s">
        <v>640</v>
      </c>
      <c r="E194" s="6" t="s">
        <v>648</v>
      </c>
      <c r="F194" s="7">
        <v>317.55</v>
      </c>
      <c r="G194" s="8">
        <v>2.77</v>
      </c>
      <c r="H194" s="8">
        <f>G194*IF(AP194=0,B4,1)</f>
        <v>3.5552950000000001</v>
      </c>
      <c r="I194" s="8">
        <f>H194*F194*F7</f>
        <v>1128.9839272500001</v>
      </c>
      <c r="J194" s="8">
        <v>1</v>
      </c>
      <c r="K194" s="5">
        <v>0</v>
      </c>
      <c r="L194" s="8">
        <f>100*I194/I7</f>
        <v>0.18394509977003362</v>
      </c>
      <c r="M194" s="5">
        <v>1</v>
      </c>
      <c r="N194" s="8">
        <v>0</v>
      </c>
      <c r="O194" s="6" t="s">
        <v>640</v>
      </c>
      <c r="P194" s="6"/>
      <c r="Q194" s="6" t="s">
        <v>649</v>
      </c>
      <c r="R194" s="8">
        <f>G194*F194*F7</f>
        <v>879.61350000000004</v>
      </c>
      <c r="S194" s="2">
        <f>100*I194/B5:B5</f>
        <v>0.18394509977003362</v>
      </c>
      <c r="T194" s="3"/>
      <c r="U194" s="3" t="s">
        <v>640</v>
      </c>
      <c r="V194" s="3"/>
      <c r="W194" s="3"/>
      <c r="X194" s="3"/>
      <c r="Y194" s="3"/>
      <c r="Z194" s="3"/>
      <c r="AA194" s="3"/>
      <c r="AB194" s="1"/>
      <c r="AC194" s="2">
        <v>0</v>
      </c>
      <c r="AD194" s="2">
        <v>0</v>
      </c>
      <c r="AE194" s="2"/>
      <c r="AF194" s="3"/>
      <c r="AG194" s="1"/>
      <c r="AH194" s="2"/>
      <c r="AI194" s="2"/>
      <c r="AJ194" s="2">
        <v>0</v>
      </c>
      <c r="AK194" s="2">
        <v>0</v>
      </c>
      <c r="AL194" s="2">
        <v>0</v>
      </c>
      <c r="AM194" s="2">
        <v>0</v>
      </c>
      <c r="AN194" s="4">
        <v>0</v>
      </c>
      <c r="AO194" s="1">
        <v>1</v>
      </c>
      <c r="AP194" s="1">
        <v>0</v>
      </c>
      <c r="AQ194" s="4">
        <v>0</v>
      </c>
      <c r="AR194" s="1">
        <v>0</v>
      </c>
    </row>
    <row r="195" spans="1:44" x14ac:dyDescent="0.25">
      <c r="A195" s="6" t="s">
        <v>420</v>
      </c>
      <c r="B195" s="6"/>
      <c r="C195" s="6" t="s">
        <v>128</v>
      </c>
      <c r="D195" s="9" t="s">
        <v>548</v>
      </c>
      <c r="E195" s="6" t="s">
        <v>648</v>
      </c>
      <c r="F195" s="7">
        <v>317.55</v>
      </c>
      <c r="G195" s="8">
        <v>1.63</v>
      </c>
      <c r="H195" s="8">
        <f>G195*IF(AP195=0,B4,1)</f>
        <v>2.0921050000000001</v>
      </c>
      <c r="I195" s="8">
        <f>H195*F195*F7</f>
        <v>664.34794275000002</v>
      </c>
      <c r="J195" s="8">
        <v>1</v>
      </c>
      <c r="K195" s="5">
        <v>0</v>
      </c>
      <c r="L195" s="8">
        <f>100*I195/I7</f>
        <v>0.10824206231955047</v>
      </c>
      <c r="M195" s="5">
        <v>1</v>
      </c>
      <c r="N195" s="8">
        <v>0</v>
      </c>
      <c r="O195" s="6" t="s">
        <v>548</v>
      </c>
      <c r="P195" s="6"/>
      <c r="Q195" s="6" t="s">
        <v>649</v>
      </c>
      <c r="R195" s="8">
        <f>G195*F195*F7</f>
        <v>517.60649999999998</v>
      </c>
      <c r="S195" s="2">
        <f>100*I195/B5:B5</f>
        <v>0.10824206231955047</v>
      </c>
      <c r="T195" s="3"/>
      <c r="U195" s="3" t="s">
        <v>548</v>
      </c>
      <c r="V195" s="3"/>
      <c r="W195" s="3"/>
      <c r="X195" s="3"/>
      <c r="Y195" s="3"/>
      <c r="Z195" s="3"/>
      <c r="AA195" s="3"/>
      <c r="AB195" s="1"/>
      <c r="AC195" s="2">
        <v>0</v>
      </c>
      <c r="AD195" s="2">
        <v>0</v>
      </c>
      <c r="AE195" s="2"/>
      <c r="AF195" s="3"/>
      <c r="AG195" s="1"/>
      <c r="AH195" s="2"/>
      <c r="AI195" s="2"/>
      <c r="AJ195" s="2">
        <v>0</v>
      </c>
      <c r="AK195" s="2">
        <v>0</v>
      </c>
      <c r="AL195" s="2">
        <v>0</v>
      </c>
      <c r="AM195" s="2">
        <v>0</v>
      </c>
      <c r="AN195" s="4">
        <v>0</v>
      </c>
      <c r="AO195" s="1">
        <v>1</v>
      </c>
      <c r="AP195" s="1">
        <v>0</v>
      </c>
      <c r="AQ195" s="4">
        <v>0</v>
      </c>
      <c r="AR195" s="1">
        <v>0</v>
      </c>
    </row>
    <row r="196" spans="1:44" x14ac:dyDescent="0.25">
      <c r="A196" s="6" t="s">
        <v>225</v>
      </c>
      <c r="B196" s="6"/>
      <c r="C196" s="6" t="s">
        <v>320</v>
      </c>
      <c r="D196" s="9" t="s">
        <v>641</v>
      </c>
      <c r="E196" s="6" t="s">
        <v>648</v>
      </c>
      <c r="F196" s="7">
        <v>105</v>
      </c>
      <c r="G196" s="8">
        <v>0.67</v>
      </c>
      <c r="H196" s="8">
        <f>G196*IF(AP196=0,B4,1)</f>
        <v>0.85994500000000007</v>
      </c>
      <c r="I196" s="8">
        <f>H196*F196*F7</f>
        <v>90.294225000000012</v>
      </c>
      <c r="J196" s="8">
        <v>1</v>
      </c>
      <c r="K196" s="5">
        <v>0</v>
      </c>
      <c r="L196" s="8">
        <f>100*I196/I7</f>
        <v>1.4711617964960592E-2</v>
      </c>
      <c r="M196" s="5">
        <v>1</v>
      </c>
      <c r="N196" s="8">
        <v>0</v>
      </c>
      <c r="O196" s="6" t="s">
        <v>641</v>
      </c>
      <c r="P196" s="6"/>
      <c r="Q196" s="6" t="s">
        <v>649</v>
      </c>
      <c r="R196" s="8">
        <f>G196*F196*F7</f>
        <v>70.350000000000009</v>
      </c>
      <c r="S196" s="2">
        <f>100*I196/B5:B5</f>
        <v>1.4711617964960592E-2</v>
      </c>
      <c r="T196" s="3"/>
      <c r="U196" s="3" t="s">
        <v>641</v>
      </c>
      <c r="V196" s="3"/>
      <c r="W196" s="3"/>
      <c r="X196" s="3"/>
      <c r="Y196" s="3"/>
      <c r="Z196" s="3"/>
      <c r="AA196" s="3"/>
      <c r="AB196" s="1"/>
      <c r="AC196" s="2">
        <v>0</v>
      </c>
      <c r="AD196" s="2">
        <v>0</v>
      </c>
      <c r="AE196" s="2"/>
      <c r="AF196" s="3"/>
      <c r="AG196" s="1"/>
      <c r="AH196" s="2"/>
      <c r="AI196" s="2"/>
      <c r="AJ196" s="2">
        <v>0</v>
      </c>
      <c r="AK196" s="2">
        <v>0</v>
      </c>
      <c r="AL196" s="2">
        <v>0</v>
      </c>
      <c r="AM196" s="2">
        <v>0</v>
      </c>
      <c r="AN196" s="4">
        <v>0</v>
      </c>
      <c r="AO196" s="1">
        <v>1</v>
      </c>
      <c r="AP196" s="1">
        <v>0</v>
      </c>
      <c r="AQ196" s="4">
        <v>0</v>
      </c>
      <c r="AR196" s="1">
        <v>0</v>
      </c>
    </row>
  </sheetData>
  <mergeCells count="1">
    <mergeCell ref="A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OutlineSymbols="0" showWhiteSpace="0" view="pageBreakPreview" topLeftCell="A9" zoomScaleNormal="100" zoomScaleSheetLayoutView="100" workbookViewId="0">
      <selection activeCell="A27" sqref="A27:XFD27"/>
    </sheetView>
  </sheetViews>
  <sheetFormatPr defaultRowHeight="14.25" x14ac:dyDescent="0.2"/>
  <cols>
    <col min="1" max="1" width="22.85546875" style="43" bestFit="1" customWidth="1"/>
    <col min="2" max="2" width="68.5703125" style="43" bestFit="1" customWidth="1"/>
    <col min="3" max="3" width="22.85546875" style="43" bestFit="1" customWidth="1"/>
    <col min="4" max="4" width="13.7109375" style="43" bestFit="1" customWidth="1"/>
    <col min="5" max="5" width="14.28515625" style="43" customWidth="1"/>
    <col min="6" max="6" width="15.42578125" style="43" customWidth="1"/>
    <col min="7" max="7" width="14.5703125" style="43" customWidth="1"/>
    <col min="8" max="8" width="16.140625" style="43" customWidth="1"/>
    <col min="9" max="30" width="13.7109375" style="43" bestFit="1" customWidth="1"/>
    <col min="31" max="16384" width="9.140625" style="43"/>
  </cols>
  <sheetData>
    <row r="1" spans="1:8" ht="15" x14ac:dyDescent="0.2">
      <c r="A1" s="50"/>
      <c r="B1" s="50" t="s">
        <v>780</v>
      </c>
      <c r="C1" s="50" t="s">
        <v>779</v>
      </c>
      <c r="D1" s="235" t="s">
        <v>778</v>
      </c>
      <c r="E1" s="235"/>
      <c r="F1" s="235" t="s">
        <v>777</v>
      </c>
      <c r="G1" s="235"/>
    </row>
    <row r="2" spans="1:8" ht="38.25" x14ac:dyDescent="0.2">
      <c r="A2" s="47"/>
      <c r="B2" s="47" t="s">
        <v>776</v>
      </c>
      <c r="C2" s="47" t="s">
        <v>781</v>
      </c>
      <c r="D2" s="236">
        <v>0.28349999999999997</v>
      </c>
      <c r="E2" s="237"/>
      <c r="F2" s="237" t="s">
        <v>775</v>
      </c>
      <c r="G2" s="237"/>
    </row>
    <row r="3" spans="1:8" ht="15" customHeight="1" x14ac:dyDescent="0.25">
      <c r="A3" s="238" t="s">
        <v>774</v>
      </c>
      <c r="B3" s="238"/>
      <c r="C3" s="238"/>
      <c r="D3" s="238"/>
      <c r="E3" s="238"/>
      <c r="F3" s="238"/>
      <c r="G3" s="238"/>
      <c r="H3" s="238"/>
    </row>
    <row r="4" spans="1:8" ht="15" x14ac:dyDescent="0.2">
      <c r="A4" s="49" t="s">
        <v>773</v>
      </c>
      <c r="B4" s="49" t="s">
        <v>130</v>
      </c>
      <c r="C4" s="49" t="s">
        <v>772</v>
      </c>
      <c r="D4" s="49" t="s">
        <v>771</v>
      </c>
      <c r="E4" s="49" t="s">
        <v>770</v>
      </c>
      <c r="F4" s="49" t="s">
        <v>769</v>
      </c>
      <c r="G4" s="49" t="s">
        <v>768</v>
      </c>
      <c r="H4" s="49" t="s">
        <v>767</v>
      </c>
    </row>
    <row r="5" spans="1:8" s="51" customFormat="1" ht="24" customHeight="1" thickBot="1" x14ac:dyDescent="0.25">
      <c r="A5" s="53">
        <v>1</v>
      </c>
      <c r="B5" s="52" t="str">
        <f>Resumo!B11</f>
        <v>ADMINISTRAÇÃO</v>
      </c>
      <c r="C5" s="55">
        <f>Resumo!C11</f>
        <v>48510.010850000006</v>
      </c>
      <c r="D5" s="60">
        <v>0.2</v>
      </c>
      <c r="E5" s="60">
        <v>0.2</v>
      </c>
      <c r="F5" s="60">
        <v>0.2</v>
      </c>
      <c r="G5" s="60">
        <v>0.2</v>
      </c>
      <c r="H5" s="60">
        <v>0.2</v>
      </c>
    </row>
    <row r="6" spans="1:8" s="51" customFormat="1" ht="24" customHeight="1" thickTop="1" thickBot="1" x14ac:dyDescent="0.25">
      <c r="A6" s="54">
        <v>2</v>
      </c>
      <c r="B6" s="48" t="s">
        <v>369</v>
      </c>
      <c r="C6" s="55">
        <f>Resumo!C12</f>
        <v>15669.663785350001</v>
      </c>
      <c r="D6" s="60">
        <v>1</v>
      </c>
      <c r="E6" s="61">
        <v>0</v>
      </c>
      <c r="F6" s="61">
        <v>0</v>
      </c>
      <c r="G6" s="61">
        <v>0</v>
      </c>
      <c r="H6" s="61">
        <v>0</v>
      </c>
    </row>
    <row r="7" spans="1:8" s="51" customFormat="1" ht="24" customHeight="1" thickTop="1" thickBot="1" x14ac:dyDescent="0.25">
      <c r="A7" s="54">
        <v>3</v>
      </c>
      <c r="B7" s="48" t="s">
        <v>517</v>
      </c>
      <c r="C7" s="55">
        <f>Resumo!C13</f>
        <v>196.5744425</v>
      </c>
      <c r="D7" s="60">
        <v>1</v>
      </c>
      <c r="E7" s="61">
        <v>0</v>
      </c>
      <c r="F7" s="61">
        <v>0</v>
      </c>
      <c r="G7" s="61">
        <v>0</v>
      </c>
      <c r="H7" s="61">
        <v>0</v>
      </c>
    </row>
    <row r="8" spans="1:8" s="51" customFormat="1" ht="24" customHeight="1" thickTop="1" thickBot="1" x14ac:dyDescent="0.25">
      <c r="A8" s="54">
        <v>4</v>
      </c>
      <c r="B8" s="48" t="s">
        <v>766</v>
      </c>
      <c r="C8" s="55">
        <f>Resumo!C14</f>
        <v>139772.39029635</v>
      </c>
      <c r="D8" s="61">
        <v>0</v>
      </c>
      <c r="E8" s="60">
        <v>0.62</v>
      </c>
      <c r="F8" s="60">
        <v>0.38</v>
      </c>
      <c r="G8" s="61">
        <v>0</v>
      </c>
      <c r="H8" s="61">
        <v>0</v>
      </c>
    </row>
    <row r="9" spans="1:8" s="51" customFormat="1" ht="24" customHeight="1" thickTop="1" thickBot="1" x14ac:dyDescent="0.25">
      <c r="A9" s="54">
        <v>5</v>
      </c>
      <c r="B9" s="48" t="s">
        <v>190</v>
      </c>
      <c r="C9" s="55">
        <f>Resumo!C15</f>
        <v>94027.663382500003</v>
      </c>
      <c r="D9" s="61">
        <v>0</v>
      </c>
      <c r="E9" s="60">
        <v>0.7</v>
      </c>
      <c r="F9" s="60">
        <v>0.3</v>
      </c>
      <c r="G9" s="61">
        <v>0</v>
      </c>
      <c r="H9" s="61">
        <v>0</v>
      </c>
    </row>
    <row r="10" spans="1:8" s="51" customFormat="1" ht="24" customHeight="1" thickTop="1" thickBot="1" x14ac:dyDescent="0.25">
      <c r="A10" s="54">
        <v>6</v>
      </c>
      <c r="B10" s="48" t="s">
        <v>765</v>
      </c>
      <c r="C10" s="55">
        <f>Resumo!C16</f>
        <v>37391.415249050006</v>
      </c>
      <c r="D10" s="61">
        <v>0</v>
      </c>
      <c r="E10" s="61">
        <v>0</v>
      </c>
      <c r="F10" s="60">
        <v>1</v>
      </c>
      <c r="G10" s="61">
        <v>0</v>
      </c>
      <c r="H10" s="61">
        <v>0</v>
      </c>
    </row>
    <row r="11" spans="1:8" s="51" customFormat="1" ht="24" customHeight="1" thickTop="1" thickBot="1" x14ac:dyDescent="0.25">
      <c r="A11" s="53">
        <v>7</v>
      </c>
      <c r="B11" s="48" t="s">
        <v>292</v>
      </c>
      <c r="C11" s="55">
        <f>Resumo!C17</f>
        <v>47849.342830100009</v>
      </c>
      <c r="D11" s="61">
        <v>0</v>
      </c>
      <c r="E11" s="61">
        <v>0</v>
      </c>
      <c r="F11" s="60">
        <v>0.8</v>
      </c>
      <c r="G11" s="60">
        <v>0.2</v>
      </c>
      <c r="H11" s="61">
        <v>0</v>
      </c>
    </row>
    <row r="12" spans="1:8" s="51" customFormat="1" ht="24" customHeight="1" thickTop="1" thickBot="1" x14ac:dyDescent="0.25">
      <c r="A12" s="54">
        <v>8</v>
      </c>
      <c r="B12" s="48" t="s">
        <v>20</v>
      </c>
      <c r="C12" s="55">
        <f>Resumo!C18</f>
        <v>30964.565850000003</v>
      </c>
      <c r="D12" s="61">
        <v>0</v>
      </c>
      <c r="E12" s="61">
        <v>0</v>
      </c>
      <c r="F12" s="61">
        <v>0</v>
      </c>
      <c r="G12" s="60">
        <v>1</v>
      </c>
      <c r="H12" s="61">
        <v>0</v>
      </c>
    </row>
    <row r="13" spans="1:8" s="51" customFormat="1" ht="24" customHeight="1" thickTop="1" thickBot="1" x14ac:dyDescent="0.25">
      <c r="A13" s="54">
        <v>9</v>
      </c>
      <c r="B13" s="48" t="s">
        <v>764</v>
      </c>
      <c r="C13" s="55">
        <f>Resumo!C19</f>
        <v>79623.156585250006</v>
      </c>
      <c r="D13" s="61">
        <v>0</v>
      </c>
      <c r="E13" s="61">
        <v>0</v>
      </c>
      <c r="F13" s="61">
        <v>0</v>
      </c>
      <c r="G13" s="60">
        <v>1</v>
      </c>
      <c r="H13" s="61">
        <v>0</v>
      </c>
    </row>
    <row r="14" spans="1:8" s="51" customFormat="1" ht="24" customHeight="1" thickTop="1" thickBot="1" x14ac:dyDescent="0.25">
      <c r="A14" s="54">
        <v>10</v>
      </c>
      <c r="B14" s="48" t="s">
        <v>571</v>
      </c>
      <c r="C14" s="55">
        <f>Resumo!C20</f>
        <v>23217.271416850002</v>
      </c>
      <c r="D14" s="61">
        <v>0</v>
      </c>
      <c r="E14" s="61">
        <v>0</v>
      </c>
      <c r="F14" s="61">
        <v>0</v>
      </c>
      <c r="G14" s="61">
        <v>0</v>
      </c>
      <c r="H14" s="60">
        <v>1</v>
      </c>
    </row>
    <row r="15" spans="1:8" s="51" customFormat="1" ht="24" customHeight="1" thickTop="1" thickBot="1" x14ac:dyDescent="0.25">
      <c r="A15" s="54">
        <v>11</v>
      </c>
      <c r="B15" s="48" t="s">
        <v>393</v>
      </c>
      <c r="C15" s="55">
        <f>Resumo!C21</f>
        <v>19331.426265500002</v>
      </c>
      <c r="D15" s="61">
        <v>0</v>
      </c>
      <c r="E15" s="61">
        <v>0</v>
      </c>
      <c r="F15" s="61">
        <v>0</v>
      </c>
      <c r="G15" s="60">
        <v>1</v>
      </c>
      <c r="H15" s="61">
        <v>0</v>
      </c>
    </row>
    <row r="16" spans="1:8" s="51" customFormat="1" ht="24" customHeight="1" thickTop="1" thickBot="1" x14ac:dyDescent="0.25">
      <c r="A16" s="54">
        <v>12</v>
      </c>
      <c r="B16" s="48" t="s">
        <v>438</v>
      </c>
      <c r="C16" s="55">
        <f>Resumo!C22</f>
        <v>65357.493042249997</v>
      </c>
      <c r="D16" s="61">
        <v>0</v>
      </c>
      <c r="E16" s="61">
        <v>0</v>
      </c>
      <c r="F16" s="61">
        <v>0</v>
      </c>
      <c r="G16" s="60">
        <v>0.5</v>
      </c>
      <c r="H16" s="60">
        <v>0.5</v>
      </c>
    </row>
    <row r="17" spans="1:8" s="51" customFormat="1" ht="24" customHeight="1" thickTop="1" thickBot="1" x14ac:dyDescent="0.25">
      <c r="A17" s="53">
        <v>13</v>
      </c>
      <c r="B17" s="48" t="s">
        <v>444</v>
      </c>
      <c r="C17" s="55">
        <f>Resumo!C23</f>
        <v>5538.263995000003</v>
      </c>
      <c r="D17" s="61">
        <v>0</v>
      </c>
      <c r="E17" s="61">
        <v>0</v>
      </c>
      <c r="F17" s="60">
        <v>1</v>
      </c>
      <c r="G17" s="61">
        <v>0</v>
      </c>
      <c r="H17" s="61">
        <v>0</v>
      </c>
    </row>
    <row r="18" spans="1:8" s="51" customFormat="1" ht="24" customHeight="1" thickTop="1" thickBot="1" x14ac:dyDescent="0.25">
      <c r="A18" s="54">
        <v>14</v>
      </c>
      <c r="B18" s="48" t="s">
        <v>414</v>
      </c>
      <c r="C18" s="55">
        <f>Resumo!C24</f>
        <v>3874.8094900000006</v>
      </c>
      <c r="D18" s="61">
        <v>0</v>
      </c>
      <c r="E18" s="60">
        <v>0.7</v>
      </c>
      <c r="F18" s="60">
        <v>0.3</v>
      </c>
      <c r="G18" s="61">
        <v>0</v>
      </c>
      <c r="H18" s="61">
        <v>0</v>
      </c>
    </row>
    <row r="19" spans="1:8" s="51" customFormat="1" ht="24" customHeight="1" thickTop="1" thickBot="1" x14ac:dyDescent="0.25">
      <c r="A19" s="54">
        <v>15</v>
      </c>
      <c r="B19" s="48" t="s">
        <v>459</v>
      </c>
      <c r="C19" s="55">
        <f>Resumo!C25</f>
        <v>553.67623000000003</v>
      </c>
      <c r="D19" s="61">
        <v>0</v>
      </c>
      <c r="E19" s="61">
        <v>0</v>
      </c>
      <c r="F19" s="61">
        <v>0</v>
      </c>
      <c r="G19" s="61">
        <v>0</v>
      </c>
      <c r="H19" s="60">
        <v>1</v>
      </c>
    </row>
    <row r="20" spans="1:8" s="51" customFormat="1" ht="24" customHeight="1" thickTop="1" thickBot="1" x14ac:dyDescent="0.25">
      <c r="A20" s="54">
        <v>16</v>
      </c>
      <c r="B20" s="48" t="s">
        <v>763</v>
      </c>
      <c r="C20" s="55">
        <f>Resumo!C26</f>
        <v>1883.6260950000001</v>
      </c>
      <c r="D20" s="61">
        <v>0</v>
      </c>
      <c r="E20" s="61">
        <v>0</v>
      </c>
      <c r="F20" s="61">
        <v>0</v>
      </c>
      <c r="G20" s="60">
        <v>0.2</v>
      </c>
      <c r="H20" s="60">
        <v>0.8</v>
      </c>
    </row>
    <row r="21" spans="1:8" ht="15" thickTop="1" x14ac:dyDescent="0.2">
      <c r="A21" s="239" t="s">
        <v>762</v>
      </c>
      <c r="B21" s="239"/>
      <c r="C21" s="47"/>
      <c r="D21" s="57">
        <f>D22/Resumo!C27</f>
        <v>4.1658277123419719E-2</v>
      </c>
      <c r="E21" s="46" t="s">
        <v>761</v>
      </c>
      <c r="F21" s="46" t="s">
        <v>760</v>
      </c>
      <c r="G21" s="46" t="s">
        <v>759</v>
      </c>
      <c r="H21" s="46" t="s">
        <v>758</v>
      </c>
    </row>
    <row r="22" spans="1:8" x14ac:dyDescent="0.2">
      <c r="A22" s="237" t="s">
        <v>757</v>
      </c>
      <c r="B22" s="237"/>
      <c r="C22" s="47"/>
      <c r="D22" s="59">
        <f>(D5*C5)+(D6*C6)+(D7*C7)+(D8*C8)+(D9*C9)+(D10*C10)+(D11*C11)+(D12*C12)+(D13*C13)+(D14*C14)+(D15*C15)+(D16*C16)+(D17*C17)+(D18*C18)+(D19*C19)+(D20*C20)</f>
        <v>25568.240397850004</v>
      </c>
      <c r="E22" s="59">
        <f>(E5*C5)+(E6*C6)+(E7*C7)+(E8*C8)+(E9*C9)+(E10*C10)+(E11*C11)+(E12*C12)+(E13*C13)+(E14*C14)+(E15*C15)+(E16*C16)+(E17*C17)+(E18*C18)+(E19*C19)+(E20*C20)</f>
        <v>164892.61516448698</v>
      </c>
      <c r="F22" s="59">
        <f>(F5*C5)+(F6*C6)+(F7*C7)+(F8*C8)+(F9*C9)+(F10*C10)+(F11*C11)+(F12*C12)+(F14*C13)+(F13*C14)+(F15*C15)+(F16*C16)+(F17*C17)+(F18*C18)+(F19*C19)+(F20*C20)</f>
        <v>173395.40585249302</v>
      </c>
      <c r="G22" s="59">
        <f>(G5*C5)+(G6*C6)+(G7*C7)+(G8*C8)+(G9*C9)+(G10*C10)+(G11*C11)+(G12*C12)+(G13*C13)+(G14*C14)+(G15*C15)+(G16*C16)+(G17*C17)+(G18*C18)+(G19*C19)+(G20*C20)</f>
        <v>182246.49117689501</v>
      </c>
      <c r="H22" s="59">
        <f>(H5*C5)+(H6*C6)+(H7*C7)+(H8*C8)+(H9*C9)+(H10*C10)+(H11*C11)+(H12*C12)+(H13*C13)+(H14*C14)+(H15*C15)+(H16*C16)+(H17*C17)+(H18*C18)+(H19*C19)+(H20*C20)</f>
        <v>67658.597213974994</v>
      </c>
    </row>
    <row r="23" spans="1:8" ht="14.25" customHeight="1" x14ac:dyDescent="0.2">
      <c r="A23" s="237" t="s">
        <v>756</v>
      </c>
      <c r="B23" s="237"/>
      <c r="C23" s="47"/>
      <c r="D23" s="58">
        <f>D21+C21</f>
        <v>4.1658277123419719E-2</v>
      </c>
      <c r="E23" s="58">
        <f t="shared" ref="E23:H23" si="0">E21+D21</f>
        <v>0.31005827712341977</v>
      </c>
      <c r="F23" s="58">
        <f t="shared" si="0"/>
        <v>0.56479999999999997</v>
      </c>
      <c r="G23" s="58">
        <f t="shared" si="0"/>
        <v>0.58240000000000003</v>
      </c>
      <c r="H23" s="58">
        <f t="shared" si="0"/>
        <v>0.39559999999999995</v>
      </c>
    </row>
    <row r="24" spans="1:8" x14ac:dyDescent="0.2">
      <c r="A24" s="237" t="s">
        <v>755</v>
      </c>
      <c r="B24" s="237"/>
      <c r="C24" s="47"/>
      <c r="D24" s="56">
        <f>D22+C22</f>
        <v>25568.240397850004</v>
      </c>
      <c r="E24" s="56">
        <f>E22+D24</f>
        <v>190460.85556233698</v>
      </c>
      <c r="F24" s="56">
        <f>F22+E24</f>
        <v>363856.26141482999</v>
      </c>
      <c r="G24" s="56">
        <f>G22+F24</f>
        <v>546102.75259172497</v>
      </c>
      <c r="H24" s="56">
        <f>H22+G24</f>
        <v>613761.34980570001</v>
      </c>
    </row>
    <row r="25" spans="1:8" x14ac:dyDescent="0.2">
      <c r="A25" s="45"/>
      <c r="B25" s="45"/>
      <c r="C25" s="45"/>
      <c r="D25" s="45"/>
      <c r="E25" s="45"/>
      <c r="F25" s="45"/>
      <c r="G25" s="45"/>
    </row>
    <row r="26" spans="1:8" ht="60" customHeight="1" x14ac:dyDescent="0.2">
      <c r="A26" s="44"/>
      <c r="B26" s="44"/>
      <c r="C26" s="44"/>
      <c r="D26" s="44"/>
      <c r="E26" s="44"/>
      <c r="F26" s="44"/>
      <c r="G26" s="44"/>
    </row>
  </sheetData>
  <mergeCells count="9">
    <mergeCell ref="A23:B23"/>
    <mergeCell ref="A24:B24"/>
    <mergeCell ref="A3:H3"/>
    <mergeCell ref="A21:B21"/>
    <mergeCell ref="D1:E1"/>
    <mergeCell ref="F1:G1"/>
    <mergeCell ref="D2:E2"/>
    <mergeCell ref="F2:G2"/>
    <mergeCell ref="A22:B22"/>
  </mergeCells>
  <pageMargins left="0.5" right="0.5" top="1" bottom="1" header="0.5" footer="0.5"/>
  <pageSetup paperSize="8" scale="72" orientation="portrait" r:id="rId1"/>
  <headerFooter>
    <oddHeader>&amp;L &amp;CGS PROJETOS DE ENGENHARIA
CNPJ: 24.474.596/0001-20 &amp;R</oddHeader>
    <oddFooter>&amp;L &amp;CAvenida General Melo, nº 1455, sala 211, Bloco II, Bairro: Campo Velho, Cuiaba-MT
(65) 3052-0251 / contato@gsprojetos.com 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opLeftCell="F89" zoomScale="115" zoomScaleNormal="115" workbookViewId="0">
      <selection activeCell="K89" sqref="K1:K1048576"/>
    </sheetView>
  </sheetViews>
  <sheetFormatPr defaultRowHeight="15" x14ac:dyDescent="0.25"/>
  <cols>
    <col min="1" max="1" width="16" style="5" bestFit="1" customWidth="1"/>
    <col min="2" max="2" width="53.140625" style="183" customWidth="1"/>
    <col min="3" max="4" width="9.140625" style="5"/>
    <col min="5" max="5" width="89.85546875" style="183" customWidth="1"/>
    <col min="6" max="6" width="9.140625" style="5"/>
    <col min="7" max="7" width="11.28515625" style="5" bestFit="1" customWidth="1"/>
    <col min="8" max="16384" width="9.140625" style="5"/>
  </cols>
  <sheetData>
    <row r="1" spans="1:8" ht="41.25" customHeight="1" x14ac:dyDescent="0.25">
      <c r="A1" s="5" t="s">
        <v>782</v>
      </c>
      <c r="B1" s="62" t="s">
        <v>130</v>
      </c>
      <c r="C1" s="5" t="s">
        <v>783</v>
      </c>
      <c r="D1" s="5" t="s">
        <v>782</v>
      </c>
      <c r="E1" s="63" t="s">
        <v>130</v>
      </c>
      <c r="F1" s="5" t="s">
        <v>783</v>
      </c>
      <c r="G1" s="5" t="s">
        <v>784</v>
      </c>
      <c r="H1" s="5" t="s">
        <v>785</v>
      </c>
    </row>
    <row r="2" spans="1:8" ht="39" customHeight="1" x14ac:dyDescent="0.25">
      <c r="A2" s="64" t="s">
        <v>423</v>
      </c>
      <c r="B2" s="65" t="s">
        <v>786</v>
      </c>
      <c r="C2" s="66" t="s">
        <v>787</v>
      </c>
      <c r="D2" s="67">
        <v>88309</v>
      </c>
      <c r="E2" s="68" t="s">
        <v>788</v>
      </c>
      <c r="F2" s="69" t="s">
        <v>421</v>
      </c>
      <c r="G2" s="70">
        <v>0.49299999999999999</v>
      </c>
      <c r="H2" s="71">
        <v>16.78</v>
      </c>
    </row>
    <row r="3" spans="1:8" ht="39" customHeight="1" x14ac:dyDescent="0.25">
      <c r="A3" s="72" t="s">
        <v>423</v>
      </c>
      <c r="B3" s="73" t="s">
        <v>789</v>
      </c>
      <c r="C3" s="74" t="s">
        <v>787</v>
      </c>
      <c r="D3" s="75">
        <v>88316</v>
      </c>
      <c r="E3" s="76" t="s">
        <v>790</v>
      </c>
      <c r="F3" s="77" t="s">
        <v>421</v>
      </c>
      <c r="G3" s="78">
        <v>0.74</v>
      </c>
      <c r="H3" s="79">
        <v>13.34</v>
      </c>
    </row>
    <row r="4" spans="1:8" ht="39" customHeight="1" x14ac:dyDescent="0.25">
      <c r="A4" s="72" t="s">
        <v>423</v>
      </c>
      <c r="B4" s="73" t="s">
        <v>791</v>
      </c>
      <c r="C4" s="74" t="s">
        <v>787</v>
      </c>
      <c r="D4" s="75">
        <v>90586</v>
      </c>
      <c r="E4" s="76" t="s">
        <v>792</v>
      </c>
      <c r="F4" s="77" t="s">
        <v>793</v>
      </c>
      <c r="G4" s="78">
        <v>0.12</v>
      </c>
      <c r="H4" s="79">
        <v>1.7</v>
      </c>
    </row>
    <row r="5" spans="1:8" ht="39" customHeight="1" x14ac:dyDescent="0.25">
      <c r="A5" s="72" t="s">
        <v>423</v>
      </c>
      <c r="B5" s="73" t="s">
        <v>794</v>
      </c>
      <c r="C5" s="74" t="s">
        <v>787</v>
      </c>
      <c r="D5" s="75">
        <v>90587</v>
      </c>
      <c r="E5" s="76" t="s">
        <v>795</v>
      </c>
      <c r="F5" s="77" t="s">
        <v>796</v>
      </c>
      <c r="G5" s="78">
        <v>0.126</v>
      </c>
      <c r="H5" s="79">
        <v>0.4</v>
      </c>
    </row>
    <row r="6" spans="1:8" ht="45" customHeight="1" x14ac:dyDescent="0.25">
      <c r="A6" s="80" t="s">
        <v>423</v>
      </c>
      <c r="B6" s="81" t="s">
        <v>797</v>
      </c>
      <c r="C6" s="82" t="s">
        <v>787</v>
      </c>
      <c r="D6" s="83">
        <v>1527</v>
      </c>
      <c r="E6" s="84" t="s">
        <v>798</v>
      </c>
      <c r="F6" s="85" t="s">
        <v>799</v>
      </c>
      <c r="G6" s="86">
        <v>1.1499999999999999</v>
      </c>
      <c r="H6" s="87">
        <v>472.02</v>
      </c>
    </row>
    <row r="7" spans="1:8" ht="38.25" x14ac:dyDescent="0.25">
      <c r="A7" s="64" t="s">
        <v>611</v>
      </c>
      <c r="B7" s="88" t="s">
        <v>800</v>
      </c>
      <c r="C7" s="66" t="s">
        <v>787</v>
      </c>
      <c r="D7" s="89">
        <v>88309</v>
      </c>
      <c r="E7" s="90" t="s">
        <v>788</v>
      </c>
      <c r="F7" s="91" t="s">
        <v>421</v>
      </c>
      <c r="G7" s="92">
        <v>0.49299999999999999</v>
      </c>
      <c r="H7" s="93">
        <v>16.78</v>
      </c>
    </row>
    <row r="8" spans="1:8" ht="38.25" x14ac:dyDescent="0.25">
      <c r="A8" s="72" t="s">
        <v>611</v>
      </c>
      <c r="B8" s="94" t="s">
        <v>800</v>
      </c>
      <c r="C8" s="74" t="s">
        <v>787</v>
      </c>
      <c r="D8" s="95">
        <v>88316</v>
      </c>
      <c r="E8" s="96" t="s">
        <v>790</v>
      </c>
      <c r="F8" s="97" t="s">
        <v>421</v>
      </c>
      <c r="G8" s="98">
        <v>0.74</v>
      </c>
      <c r="H8" s="99">
        <v>13.34</v>
      </c>
    </row>
    <row r="9" spans="1:8" ht="38.25" x14ac:dyDescent="0.25">
      <c r="A9" s="72" t="s">
        <v>611</v>
      </c>
      <c r="B9" s="94" t="s">
        <v>800</v>
      </c>
      <c r="C9" s="74" t="s">
        <v>787</v>
      </c>
      <c r="D9" s="95">
        <v>90586</v>
      </c>
      <c r="E9" s="96" t="s">
        <v>792</v>
      </c>
      <c r="F9" s="97" t="s">
        <v>793</v>
      </c>
      <c r="G9" s="98">
        <v>0.12</v>
      </c>
      <c r="H9" s="99">
        <v>1.7</v>
      </c>
    </row>
    <row r="10" spans="1:8" ht="38.25" x14ac:dyDescent="0.25">
      <c r="A10" s="72" t="s">
        <v>611</v>
      </c>
      <c r="B10" s="94" t="s">
        <v>800</v>
      </c>
      <c r="C10" s="74" t="s">
        <v>787</v>
      </c>
      <c r="D10" s="95">
        <v>90587</v>
      </c>
      <c r="E10" s="96" t="s">
        <v>795</v>
      </c>
      <c r="F10" s="97" t="s">
        <v>796</v>
      </c>
      <c r="G10" s="98">
        <v>0.126</v>
      </c>
      <c r="H10" s="99">
        <v>0.4</v>
      </c>
    </row>
    <row r="11" spans="1:8" ht="38.25" x14ac:dyDescent="0.25">
      <c r="A11" s="80" t="s">
        <v>611</v>
      </c>
      <c r="B11" s="100" t="s">
        <v>800</v>
      </c>
      <c r="C11" s="82" t="s">
        <v>787</v>
      </c>
      <c r="D11" s="101">
        <v>1527</v>
      </c>
      <c r="E11" s="102" t="s">
        <v>798</v>
      </c>
      <c r="F11" s="103" t="s">
        <v>799</v>
      </c>
      <c r="G11" s="104">
        <v>1.1499999999999999</v>
      </c>
      <c r="H11" s="105">
        <v>472.02</v>
      </c>
    </row>
    <row r="12" spans="1:8" ht="63.75" x14ac:dyDescent="0.25">
      <c r="A12" s="106" t="s">
        <v>801</v>
      </c>
      <c r="B12" s="88" t="s">
        <v>478</v>
      </c>
      <c r="C12" s="66" t="s">
        <v>802</v>
      </c>
      <c r="D12" s="89">
        <v>95471</v>
      </c>
      <c r="E12" s="90" t="s">
        <v>803</v>
      </c>
      <c r="F12" s="91" t="s">
        <v>607</v>
      </c>
      <c r="G12" s="92">
        <v>1</v>
      </c>
      <c r="H12" s="93">
        <v>647.09</v>
      </c>
    </row>
    <row r="13" spans="1:8" ht="63.75" x14ac:dyDescent="0.25">
      <c r="A13" s="107" t="s">
        <v>801</v>
      </c>
      <c r="B13" s="94" t="s">
        <v>478</v>
      </c>
      <c r="C13" s="74" t="s">
        <v>802</v>
      </c>
      <c r="D13" s="95">
        <v>6142</v>
      </c>
      <c r="E13" s="96" t="s">
        <v>804</v>
      </c>
      <c r="F13" s="97" t="s">
        <v>607</v>
      </c>
      <c r="G13" s="98">
        <v>1</v>
      </c>
      <c r="H13" s="99">
        <v>6.62</v>
      </c>
    </row>
    <row r="14" spans="1:8" ht="63.75" x14ac:dyDescent="0.25">
      <c r="A14" s="108" t="s">
        <v>801</v>
      </c>
      <c r="B14" s="100" t="s">
        <v>478</v>
      </c>
      <c r="C14" s="82" t="s">
        <v>802</v>
      </c>
      <c r="D14" s="103" t="s">
        <v>805</v>
      </c>
      <c r="E14" s="102" t="s">
        <v>806</v>
      </c>
      <c r="F14" s="103" t="s">
        <v>607</v>
      </c>
      <c r="G14" s="104">
        <v>1</v>
      </c>
      <c r="H14" s="105">
        <v>838.5</v>
      </c>
    </row>
    <row r="15" spans="1:8" ht="25.5" x14ac:dyDescent="0.25">
      <c r="A15" s="106" t="s">
        <v>807</v>
      </c>
      <c r="B15" s="88" t="s">
        <v>441</v>
      </c>
      <c r="C15" s="66" t="s">
        <v>802</v>
      </c>
      <c r="D15" s="89">
        <v>88264</v>
      </c>
      <c r="E15" s="90" t="s">
        <v>808</v>
      </c>
      <c r="F15" s="91" t="s">
        <v>421</v>
      </c>
      <c r="G15" s="92">
        <v>0.35</v>
      </c>
      <c r="H15" s="93">
        <v>17.38</v>
      </c>
    </row>
    <row r="16" spans="1:8" ht="25.5" x14ac:dyDescent="0.25">
      <c r="A16" s="107" t="s">
        <v>807</v>
      </c>
      <c r="B16" s="94" t="s">
        <v>441</v>
      </c>
      <c r="C16" s="74" t="s">
        <v>802</v>
      </c>
      <c r="D16" s="95">
        <v>88247</v>
      </c>
      <c r="E16" s="96" t="s">
        <v>809</v>
      </c>
      <c r="F16" s="97" t="s">
        <v>421</v>
      </c>
      <c r="G16" s="98">
        <v>0.4</v>
      </c>
      <c r="H16" s="99">
        <v>13.33</v>
      </c>
    </row>
    <row r="17" spans="1:8" ht="25.5" x14ac:dyDescent="0.25">
      <c r="A17" s="108" t="s">
        <v>807</v>
      </c>
      <c r="B17" s="100" t="s">
        <v>441</v>
      </c>
      <c r="C17" s="82" t="s">
        <v>802</v>
      </c>
      <c r="D17" s="101">
        <v>39445</v>
      </c>
      <c r="E17" s="102" t="s">
        <v>810</v>
      </c>
      <c r="F17" s="103" t="s">
        <v>607</v>
      </c>
      <c r="G17" s="104">
        <v>1</v>
      </c>
      <c r="H17" s="105">
        <v>112.94</v>
      </c>
    </row>
    <row r="18" spans="1:8" ht="25.5" x14ac:dyDescent="0.25">
      <c r="A18" s="109" t="s">
        <v>811</v>
      </c>
      <c r="B18" s="110" t="s">
        <v>212</v>
      </c>
      <c r="C18" s="66" t="s">
        <v>812</v>
      </c>
      <c r="D18" s="67">
        <v>88264</v>
      </c>
      <c r="E18" s="68" t="s">
        <v>808</v>
      </c>
      <c r="F18" s="69" t="s">
        <v>421</v>
      </c>
      <c r="G18" s="70">
        <v>0.4</v>
      </c>
      <c r="H18" s="71">
        <v>17.38</v>
      </c>
    </row>
    <row r="19" spans="1:8" ht="25.5" x14ac:dyDescent="0.25">
      <c r="A19" s="111" t="s">
        <v>811</v>
      </c>
      <c r="B19" s="112" t="s">
        <v>212</v>
      </c>
      <c r="C19" s="74" t="s">
        <v>812</v>
      </c>
      <c r="D19" s="75">
        <v>88316</v>
      </c>
      <c r="E19" s="76" t="s">
        <v>790</v>
      </c>
      <c r="F19" s="77" t="s">
        <v>421</v>
      </c>
      <c r="G19" s="78">
        <v>0.4</v>
      </c>
      <c r="H19" s="79">
        <v>13.34</v>
      </c>
    </row>
    <row r="20" spans="1:8" ht="25.5" x14ac:dyDescent="0.25">
      <c r="A20" s="113" t="s">
        <v>811</v>
      </c>
      <c r="B20" s="114" t="s">
        <v>212</v>
      </c>
      <c r="C20" s="74" t="s">
        <v>812</v>
      </c>
      <c r="D20" s="115" t="s">
        <v>813</v>
      </c>
      <c r="E20" s="116" t="s">
        <v>814</v>
      </c>
      <c r="F20" s="117" t="s">
        <v>812</v>
      </c>
      <c r="G20" s="118">
        <v>1</v>
      </c>
      <c r="H20" s="119">
        <v>17.2</v>
      </c>
    </row>
    <row r="21" spans="1:8" ht="25.5" x14ac:dyDescent="0.25">
      <c r="A21" s="120" t="s">
        <v>815</v>
      </c>
      <c r="B21" s="121" t="s">
        <v>345</v>
      </c>
      <c r="C21" s="66" t="s">
        <v>802</v>
      </c>
      <c r="D21" s="122">
        <v>88264</v>
      </c>
      <c r="E21" s="123" t="s">
        <v>808</v>
      </c>
      <c r="F21" s="124" t="s">
        <v>421</v>
      </c>
      <c r="G21" s="125">
        <v>0.2</v>
      </c>
      <c r="H21" s="126">
        <v>17.38</v>
      </c>
    </row>
    <row r="22" spans="1:8" ht="25.5" x14ac:dyDescent="0.25">
      <c r="A22" s="127" t="s">
        <v>815</v>
      </c>
      <c r="B22" s="128" t="s">
        <v>345</v>
      </c>
      <c r="C22" s="74" t="s">
        <v>802</v>
      </c>
      <c r="D22" s="129">
        <v>88316</v>
      </c>
      <c r="E22" s="130" t="s">
        <v>790</v>
      </c>
      <c r="F22" s="131" t="s">
        <v>421</v>
      </c>
      <c r="G22" s="132">
        <v>0.2</v>
      </c>
      <c r="H22" s="133">
        <v>13.34</v>
      </c>
    </row>
    <row r="23" spans="1:8" ht="25.5" x14ac:dyDescent="0.25">
      <c r="A23" s="134" t="s">
        <v>815</v>
      </c>
      <c r="B23" s="135" t="s">
        <v>345</v>
      </c>
      <c r="C23" s="82" t="s">
        <v>802</v>
      </c>
      <c r="D23" s="136" t="s">
        <v>816</v>
      </c>
      <c r="E23" s="137" t="s">
        <v>817</v>
      </c>
      <c r="F23" s="138" t="s">
        <v>818</v>
      </c>
      <c r="G23" s="139">
        <v>1</v>
      </c>
      <c r="H23" s="140">
        <v>14.25</v>
      </c>
    </row>
    <row r="24" spans="1:8" s="149" customFormat="1" ht="26.25" x14ac:dyDescent="0.25">
      <c r="A24" s="141" t="s">
        <v>819</v>
      </c>
      <c r="B24" s="142" t="s">
        <v>257</v>
      </c>
      <c r="C24" s="143" t="s">
        <v>802</v>
      </c>
      <c r="D24" s="144">
        <v>88264</v>
      </c>
      <c r="E24" s="145" t="s">
        <v>808</v>
      </c>
      <c r="F24" s="146" t="s">
        <v>421</v>
      </c>
      <c r="G24" s="147">
        <v>0.2</v>
      </c>
      <c r="H24" s="148">
        <v>17.38</v>
      </c>
    </row>
    <row r="25" spans="1:8" s="149" customFormat="1" ht="26.25" x14ac:dyDescent="0.25">
      <c r="A25" s="150" t="s">
        <v>819</v>
      </c>
      <c r="B25" s="151" t="s">
        <v>257</v>
      </c>
      <c r="C25" s="152" t="s">
        <v>802</v>
      </c>
      <c r="D25" s="153">
        <v>88316</v>
      </c>
      <c r="E25" s="154" t="s">
        <v>790</v>
      </c>
      <c r="F25" s="155" t="s">
        <v>421</v>
      </c>
      <c r="G25" s="156">
        <v>0.2</v>
      </c>
      <c r="H25" s="157">
        <v>13.34</v>
      </c>
    </row>
    <row r="26" spans="1:8" s="149" customFormat="1" ht="26.25" x14ac:dyDescent="0.25">
      <c r="A26" s="150" t="s">
        <v>819</v>
      </c>
      <c r="B26" s="151" t="s">
        <v>257</v>
      </c>
      <c r="C26" s="152" t="s">
        <v>802</v>
      </c>
      <c r="D26" s="153" t="s">
        <v>820</v>
      </c>
      <c r="E26" s="154" t="s">
        <v>821</v>
      </c>
      <c r="F26" s="155" t="s">
        <v>818</v>
      </c>
      <c r="G26" s="156">
        <v>1</v>
      </c>
      <c r="H26" s="157">
        <v>7.86</v>
      </c>
    </row>
    <row r="27" spans="1:8" s="149" customFormat="1" ht="26.25" x14ac:dyDescent="0.25">
      <c r="A27" s="158" t="s">
        <v>819</v>
      </c>
      <c r="B27" s="159" t="s">
        <v>257</v>
      </c>
      <c r="C27" s="160" t="s">
        <v>802</v>
      </c>
      <c r="D27" s="161">
        <v>6111</v>
      </c>
      <c r="E27" s="162" t="s">
        <v>822</v>
      </c>
      <c r="F27" s="163" t="s">
        <v>421</v>
      </c>
      <c r="G27" s="164">
        <v>0.2</v>
      </c>
      <c r="H27" s="165">
        <v>9.5</v>
      </c>
    </row>
    <row r="28" spans="1:8" s="149" customFormat="1" x14ac:dyDescent="0.25">
      <c r="A28" s="109" t="s">
        <v>823</v>
      </c>
      <c r="B28" s="110" t="s">
        <v>258</v>
      </c>
      <c r="C28" s="66" t="s">
        <v>802</v>
      </c>
      <c r="D28" s="67">
        <v>88264</v>
      </c>
      <c r="E28" s="68" t="s">
        <v>808</v>
      </c>
      <c r="F28" s="69" t="s">
        <v>421</v>
      </c>
      <c r="G28" s="70">
        <v>0.35</v>
      </c>
      <c r="H28" s="71">
        <v>17.38</v>
      </c>
    </row>
    <row r="29" spans="1:8" x14ac:dyDescent="0.25">
      <c r="A29" s="111" t="s">
        <v>823</v>
      </c>
      <c r="B29" s="112" t="s">
        <v>258</v>
      </c>
      <c r="C29" s="74" t="s">
        <v>802</v>
      </c>
      <c r="D29" s="75">
        <v>88316</v>
      </c>
      <c r="E29" s="76" t="s">
        <v>790</v>
      </c>
      <c r="F29" s="77" t="s">
        <v>421</v>
      </c>
      <c r="G29" s="78">
        <v>0.35</v>
      </c>
      <c r="H29" s="79">
        <v>13.34</v>
      </c>
    </row>
    <row r="30" spans="1:8" x14ac:dyDescent="0.25">
      <c r="A30" s="166" t="s">
        <v>823</v>
      </c>
      <c r="B30" s="167" t="s">
        <v>258</v>
      </c>
      <c r="C30" s="82" t="s">
        <v>802</v>
      </c>
      <c r="D30" s="83" t="s">
        <v>824</v>
      </c>
      <c r="E30" s="84" t="s">
        <v>825</v>
      </c>
      <c r="F30" s="85" t="s">
        <v>818</v>
      </c>
      <c r="G30" s="86">
        <v>1</v>
      </c>
      <c r="H30" s="87">
        <v>2.2999999999999998</v>
      </c>
    </row>
    <row r="31" spans="1:8" ht="25.5" x14ac:dyDescent="0.25">
      <c r="A31" s="109" t="s">
        <v>826</v>
      </c>
      <c r="B31" s="110" t="s">
        <v>161</v>
      </c>
      <c r="C31" s="66" t="s">
        <v>802</v>
      </c>
      <c r="D31" s="67">
        <v>88264</v>
      </c>
      <c r="E31" s="68" t="s">
        <v>808</v>
      </c>
      <c r="F31" s="69" t="s">
        <v>421</v>
      </c>
      <c r="G31" s="70">
        <v>0.2</v>
      </c>
      <c r="H31" s="71">
        <v>17.38</v>
      </c>
    </row>
    <row r="32" spans="1:8" ht="25.5" x14ac:dyDescent="0.25">
      <c r="A32" s="111" t="s">
        <v>826</v>
      </c>
      <c r="B32" s="112" t="s">
        <v>161</v>
      </c>
      <c r="C32" s="74" t="s">
        <v>802</v>
      </c>
      <c r="D32" s="75">
        <v>88316</v>
      </c>
      <c r="E32" s="76" t="s">
        <v>790</v>
      </c>
      <c r="F32" s="77" t="s">
        <v>421</v>
      </c>
      <c r="G32" s="78">
        <v>0.2</v>
      </c>
      <c r="H32" s="79">
        <v>13.34</v>
      </c>
    </row>
    <row r="33" spans="1:8" ht="25.5" x14ac:dyDescent="0.25">
      <c r="A33" s="166" t="s">
        <v>826</v>
      </c>
      <c r="B33" s="167" t="s">
        <v>161</v>
      </c>
      <c r="C33" s="82" t="s">
        <v>802</v>
      </c>
      <c r="D33" s="83">
        <v>4095</v>
      </c>
      <c r="E33" s="84" t="s">
        <v>827</v>
      </c>
      <c r="F33" s="85" t="s">
        <v>818</v>
      </c>
      <c r="G33" s="86">
        <v>1</v>
      </c>
      <c r="H33" s="87">
        <v>31</v>
      </c>
    </row>
    <row r="34" spans="1:8" ht="25.5" x14ac:dyDescent="0.25">
      <c r="A34" s="109" t="s">
        <v>828</v>
      </c>
      <c r="B34" s="110" t="s">
        <v>442</v>
      </c>
      <c r="C34" s="66" t="s">
        <v>802</v>
      </c>
      <c r="D34" s="67">
        <v>88264</v>
      </c>
      <c r="E34" s="68" t="s">
        <v>808</v>
      </c>
      <c r="F34" s="69" t="s">
        <v>421</v>
      </c>
      <c r="G34" s="70">
        <v>0.2</v>
      </c>
      <c r="H34" s="71">
        <v>17.38</v>
      </c>
    </row>
    <row r="35" spans="1:8" ht="25.5" x14ac:dyDescent="0.25">
      <c r="A35" s="111" t="s">
        <v>828</v>
      </c>
      <c r="B35" s="112" t="s">
        <v>442</v>
      </c>
      <c r="C35" s="74" t="s">
        <v>802</v>
      </c>
      <c r="D35" s="75">
        <v>88316</v>
      </c>
      <c r="E35" s="76" t="s">
        <v>790</v>
      </c>
      <c r="F35" s="77" t="s">
        <v>421</v>
      </c>
      <c r="G35" s="78">
        <v>0.2</v>
      </c>
      <c r="H35" s="79">
        <v>13.34</v>
      </c>
    </row>
    <row r="36" spans="1:8" ht="25.5" x14ac:dyDescent="0.25">
      <c r="A36" s="166" t="s">
        <v>828</v>
      </c>
      <c r="B36" s="167" t="s">
        <v>442</v>
      </c>
      <c r="C36" s="82" t="s">
        <v>802</v>
      </c>
      <c r="D36" s="83" t="s">
        <v>829</v>
      </c>
      <c r="E36" s="84" t="s">
        <v>830</v>
      </c>
      <c r="F36" s="85" t="s">
        <v>818</v>
      </c>
      <c r="G36" s="86">
        <v>1</v>
      </c>
      <c r="H36" s="87">
        <v>33.5</v>
      </c>
    </row>
    <row r="37" spans="1:8" ht="25.5" x14ac:dyDescent="0.25">
      <c r="A37" s="168" t="s">
        <v>831</v>
      </c>
      <c r="B37" s="88" t="s">
        <v>589</v>
      </c>
      <c r="C37" s="66" t="s">
        <v>802</v>
      </c>
      <c r="D37" s="89">
        <v>88264</v>
      </c>
      <c r="E37" s="90" t="s">
        <v>808</v>
      </c>
      <c r="F37" s="91" t="s">
        <v>421</v>
      </c>
      <c r="G37" s="169">
        <v>0.05</v>
      </c>
      <c r="H37" s="170">
        <v>17.38</v>
      </c>
    </row>
    <row r="38" spans="1:8" ht="25.5" x14ac:dyDescent="0.25">
      <c r="A38" s="171" t="s">
        <v>831</v>
      </c>
      <c r="B38" s="94" t="s">
        <v>589</v>
      </c>
      <c r="C38" s="74" t="s">
        <v>802</v>
      </c>
      <c r="D38" s="95">
        <v>88316</v>
      </c>
      <c r="E38" s="96" t="s">
        <v>790</v>
      </c>
      <c r="F38" s="97" t="s">
        <v>421</v>
      </c>
      <c r="G38" s="172">
        <v>0.05</v>
      </c>
      <c r="H38" s="173">
        <v>13.34</v>
      </c>
    </row>
    <row r="39" spans="1:8" ht="25.5" x14ac:dyDescent="0.25">
      <c r="A39" s="174" t="s">
        <v>831</v>
      </c>
      <c r="B39" s="100" t="s">
        <v>589</v>
      </c>
      <c r="C39" s="82" t="s">
        <v>802</v>
      </c>
      <c r="D39" s="101" t="s">
        <v>832</v>
      </c>
      <c r="E39" s="102" t="s">
        <v>833</v>
      </c>
      <c r="F39" s="103" t="s">
        <v>818</v>
      </c>
      <c r="G39" s="175">
        <v>1</v>
      </c>
      <c r="H39" s="176">
        <v>14</v>
      </c>
    </row>
    <row r="40" spans="1:8" ht="25.5" x14ac:dyDescent="0.25">
      <c r="A40" s="168" t="s">
        <v>834</v>
      </c>
      <c r="B40" s="88" t="s">
        <v>592</v>
      </c>
      <c r="C40" s="66" t="s">
        <v>802</v>
      </c>
      <c r="D40" s="89">
        <v>88264</v>
      </c>
      <c r="E40" s="90" t="s">
        <v>808</v>
      </c>
      <c r="F40" s="91" t="s">
        <v>421</v>
      </c>
      <c r="G40" s="169">
        <v>0.2</v>
      </c>
      <c r="H40" s="170">
        <v>17.38</v>
      </c>
    </row>
    <row r="41" spans="1:8" ht="25.5" x14ac:dyDescent="0.25">
      <c r="A41" s="171" t="s">
        <v>834</v>
      </c>
      <c r="B41" s="94" t="s">
        <v>592</v>
      </c>
      <c r="C41" s="74" t="s">
        <v>802</v>
      </c>
      <c r="D41" s="95">
        <v>88316</v>
      </c>
      <c r="E41" s="96" t="s">
        <v>790</v>
      </c>
      <c r="F41" s="97" t="s">
        <v>421</v>
      </c>
      <c r="G41" s="172">
        <v>0.2</v>
      </c>
      <c r="H41" s="173">
        <v>13.34</v>
      </c>
    </row>
    <row r="42" spans="1:8" ht="25.5" x14ac:dyDescent="0.25">
      <c r="A42" s="174" t="s">
        <v>834</v>
      </c>
      <c r="B42" s="100" t="s">
        <v>592</v>
      </c>
      <c r="C42" s="82" t="s">
        <v>802</v>
      </c>
      <c r="D42" s="101" t="s">
        <v>835</v>
      </c>
      <c r="E42" s="102" t="s">
        <v>836</v>
      </c>
      <c r="F42" s="103" t="s">
        <v>818</v>
      </c>
      <c r="G42" s="175">
        <v>1</v>
      </c>
      <c r="H42" s="176">
        <v>20</v>
      </c>
    </row>
    <row r="43" spans="1:8" x14ac:dyDescent="0.25">
      <c r="A43" s="177" t="s">
        <v>837</v>
      </c>
      <c r="B43" s="178" t="s">
        <v>676</v>
      </c>
      <c r="C43" s="66" t="s">
        <v>802</v>
      </c>
      <c r="D43" s="89">
        <v>88264</v>
      </c>
      <c r="E43" s="90" t="s">
        <v>808</v>
      </c>
      <c r="F43" s="91" t="s">
        <v>421</v>
      </c>
      <c r="G43" s="169">
        <v>0.2</v>
      </c>
      <c r="H43" s="170">
        <v>17.38</v>
      </c>
    </row>
    <row r="44" spans="1:8" x14ac:dyDescent="0.25">
      <c r="A44" s="179" t="s">
        <v>837</v>
      </c>
      <c r="B44" s="180" t="s">
        <v>676</v>
      </c>
      <c r="C44" s="74" t="s">
        <v>802</v>
      </c>
      <c r="D44" s="95">
        <v>88316</v>
      </c>
      <c r="E44" s="96" t="s">
        <v>790</v>
      </c>
      <c r="F44" s="97" t="s">
        <v>421</v>
      </c>
      <c r="G44" s="172">
        <v>0.2</v>
      </c>
      <c r="H44" s="173">
        <v>13.34</v>
      </c>
    </row>
    <row r="45" spans="1:8" x14ac:dyDescent="0.25">
      <c r="A45" s="181" t="s">
        <v>837</v>
      </c>
      <c r="B45" s="182" t="s">
        <v>676</v>
      </c>
      <c r="C45" s="82" t="s">
        <v>802</v>
      </c>
      <c r="D45" s="101" t="s">
        <v>838</v>
      </c>
      <c r="E45" s="102" t="s">
        <v>839</v>
      </c>
      <c r="F45" s="103" t="s">
        <v>818</v>
      </c>
      <c r="G45" s="175">
        <v>1</v>
      </c>
      <c r="H45" s="176">
        <v>1.85</v>
      </c>
    </row>
    <row r="46" spans="1:8" ht="38.25" x14ac:dyDescent="0.25">
      <c r="A46" s="109" t="s">
        <v>840</v>
      </c>
      <c r="B46" s="110" t="s">
        <v>259</v>
      </c>
      <c r="C46" s="66" t="s">
        <v>841</v>
      </c>
      <c r="D46" s="67">
        <v>88264</v>
      </c>
      <c r="E46" s="68" t="s">
        <v>808</v>
      </c>
      <c r="F46" s="69" t="s">
        <v>421</v>
      </c>
      <c r="G46" s="70">
        <v>1</v>
      </c>
      <c r="H46" s="71">
        <v>17.38</v>
      </c>
    </row>
    <row r="47" spans="1:8" ht="38.25" x14ac:dyDescent="0.25">
      <c r="A47" s="111" t="s">
        <v>840</v>
      </c>
      <c r="B47" s="112" t="s">
        <v>259</v>
      </c>
      <c r="C47" s="74" t="s">
        <v>841</v>
      </c>
      <c r="D47" s="75">
        <v>88316</v>
      </c>
      <c r="E47" s="76" t="s">
        <v>790</v>
      </c>
      <c r="F47" s="77" t="s">
        <v>421</v>
      </c>
      <c r="G47" s="78">
        <v>1</v>
      </c>
      <c r="H47" s="79">
        <v>13.34</v>
      </c>
    </row>
    <row r="48" spans="1:8" ht="38.25" x14ac:dyDescent="0.25">
      <c r="A48" s="111" t="s">
        <v>840</v>
      </c>
      <c r="B48" s="112" t="s">
        <v>259</v>
      </c>
      <c r="C48" s="74" t="s">
        <v>841</v>
      </c>
      <c r="D48" s="75">
        <v>38076</v>
      </c>
      <c r="E48" s="76" t="s">
        <v>842</v>
      </c>
      <c r="F48" s="77" t="s">
        <v>818</v>
      </c>
      <c r="G48" s="78">
        <v>1</v>
      </c>
      <c r="H48" s="79">
        <v>40.89</v>
      </c>
    </row>
    <row r="49" spans="1:8" ht="38.25" x14ac:dyDescent="0.25">
      <c r="A49" s="111" t="s">
        <v>840</v>
      </c>
      <c r="B49" s="112" t="s">
        <v>259</v>
      </c>
      <c r="C49" s="74" t="s">
        <v>841</v>
      </c>
      <c r="D49" s="75">
        <v>2556</v>
      </c>
      <c r="E49" s="76" t="s">
        <v>843</v>
      </c>
      <c r="F49" s="77" t="s">
        <v>607</v>
      </c>
      <c r="G49" s="78">
        <v>1</v>
      </c>
      <c r="H49" s="79">
        <v>1.58</v>
      </c>
    </row>
    <row r="50" spans="1:8" ht="38.25" x14ac:dyDescent="0.25">
      <c r="A50" s="111" t="s">
        <v>840</v>
      </c>
      <c r="B50" s="112" t="s">
        <v>259</v>
      </c>
      <c r="C50" s="74" t="s">
        <v>841</v>
      </c>
      <c r="D50" s="75">
        <v>2674</v>
      </c>
      <c r="E50" s="76" t="s">
        <v>844</v>
      </c>
      <c r="F50" s="77" t="s">
        <v>608</v>
      </c>
      <c r="G50" s="78">
        <v>6</v>
      </c>
      <c r="H50" s="79">
        <v>2.7</v>
      </c>
    </row>
    <row r="51" spans="1:8" ht="38.25" x14ac:dyDescent="0.25">
      <c r="A51" s="166" t="s">
        <v>840</v>
      </c>
      <c r="B51" s="167" t="s">
        <v>259</v>
      </c>
      <c r="C51" s="82" t="s">
        <v>841</v>
      </c>
      <c r="D51" s="83">
        <v>20111</v>
      </c>
      <c r="E51" s="84" t="s">
        <v>845</v>
      </c>
      <c r="F51" s="85" t="s">
        <v>607</v>
      </c>
      <c r="G51" s="86">
        <v>0.15</v>
      </c>
      <c r="H51" s="87">
        <v>10</v>
      </c>
    </row>
    <row r="52" spans="1:8" ht="25.5" x14ac:dyDescent="0.25">
      <c r="A52" s="106" t="s">
        <v>846</v>
      </c>
      <c r="B52" s="88" t="s">
        <v>38</v>
      </c>
      <c r="C52" s="66" t="s">
        <v>802</v>
      </c>
      <c r="D52" s="89">
        <v>88248</v>
      </c>
      <c r="E52" s="90" t="s">
        <v>847</v>
      </c>
      <c r="F52" s="91" t="s">
        <v>607</v>
      </c>
      <c r="G52" s="92">
        <v>7.7</v>
      </c>
      <c r="H52" s="93">
        <v>12.83</v>
      </c>
    </row>
    <row r="53" spans="1:8" ht="25.5" x14ac:dyDescent="0.25">
      <c r="A53" s="107" t="s">
        <v>846</v>
      </c>
      <c r="B53" s="94" t="s">
        <v>38</v>
      </c>
      <c r="C53" s="74" t="s">
        <v>802</v>
      </c>
      <c r="D53" s="95">
        <v>88267</v>
      </c>
      <c r="E53" s="96" t="s">
        <v>848</v>
      </c>
      <c r="F53" s="97" t="s">
        <v>607</v>
      </c>
      <c r="G53" s="98">
        <v>7.7</v>
      </c>
      <c r="H53" s="99">
        <v>16.739999999999998</v>
      </c>
    </row>
    <row r="54" spans="1:8" ht="25.5" x14ac:dyDescent="0.25">
      <c r="A54" s="107" t="s">
        <v>846</v>
      </c>
      <c r="B54" s="94" t="s">
        <v>38</v>
      </c>
      <c r="C54" s="74" t="s">
        <v>802</v>
      </c>
      <c r="D54" s="95">
        <v>67</v>
      </c>
      <c r="E54" s="96" t="s">
        <v>849</v>
      </c>
      <c r="F54" s="97" t="s">
        <v>607</v>
      </c>
      <c r="G54" s="98">
        <v>1</v>
      </c>
      <c r="H54" s="99">
        <v>9.99</v>
      </c>
    </row>
    <row r="55" spans="1:8" ht="25.5" x14ac:dyDescent="0.25">
      <c r="A55" s="107" t="s">
        <v>846</v>
      </c>
      <c r="B55" s="94" t="s">
        <v>38</v>
      </c>
      <c r="C55" s="74" t="s">
        <v>802</v>
      </c>
      <c r="D55" s="95">
        <v>68</v>
      </c>
      <c r="E55" s="96" t="s">
        <v>850</v>
      </c>
      <c r="F55" s="97" t="s">
        <v>607</v>
      </c>
      <c r="G55" s="98">
        <v>2</v>
      </c>
      <c r="H55" s="99">
        <v>17.14</v>
      </c>
    </row>
    <row r="56" spans="1:8" ht="25.5" x14ac:dyDescent="0.25">
      <c r="A56" s="107" t="s">
        <v>846</v>
      </c>
      <c r="B56" s="94" t="s">
        <v>38</v>
      </c>
      <c r="C56" s="74" t="s">
        <v>802</v>
      </c>
      <c r="D56" s="95">
        <v>87</v>
      </c>
      <c r="E56" s="96" t="s">
        <v>851</v>
      </c>
      <c r="F56" s="97" t="s">
        <v>607</v>
      </c>
      <c r="G56" s="98">
        <v>1</v>
      </c>
      <c r="H56" s="99">
        <v>15.74</v>
      </c>
    </row>
    <row r="57" spans="1:8" ht="25.5" x14ac:dyDescent="0.25">
      <c r="A57" s="107" t="s">
        <v>846</v>
      </c>
      <c r="B57" s="94" t="s">
        <v>38</v>
      </c>
      <c r="C57" s="74" t="s">
        <v>802</v>
      </c>
      <c r="D57" s="95">
        <v>119</v>
      </c>
      <c r="E57" s="96" t="s">
        <v>852</v>
      </c>
      <c r="F57" s="97" t="s">
        <v>607</v>
      </c>
      <c r="G57" s="98">
        <v>0.4</v>
      </c>
      <c r="H57" s="99">
        <v>10.23</v>
      </c>
    </row>
    <row r="58" spans="1:8" ht="25.5" x14ac:dyDescent="0.25">
      <c r="A58" s="107" t="s">
        <v>846</v>
      </c>
      <c r="B58" s="94" t="s">
        <v>38</v>
      </c>
      <c r="C58" s="74" t="s">
        <v>802</v>
      </c>
      <c r="D58" s="95">
        <v>3146</v>
      </c>
      <c r="E58" s="96" t="s">
        <v>853</v>
      </c>
      <c r="F58" s="97" t="s">
        <v>607</v>
      </c>
      <c r="G58" s="98">
        <v>0.3</v>
      </c>
      <c r="H58" s="99">
        <v>4.93</v>
      </c>
    </row>
    <row r="59" spans="1:8" ht="25.5" x14ac:dyDescent="0.25">
      <c r="A59" s="107" t="s">
        <v>846</v>
      </c>
      <c r="B59" s="94" t="s">
        <v>38</v>
      </c>
      <c r="C59" s="74" t="s">
        <v>802</v>
      </c>
      <c r="D59" s="95">
        <v>3536</v>
      </c>
      <c r="E59" s="96" t="s">
        <v>854</v>
      </c>
      <c r="F59" s="97" t="s">
        <v>608</v>
      </c>
      <c r="G59" s="98">
        <v>1</v>
      </c>
      <c r="H59" s="99">
        <v>1.95</v>
      </c>
    </row>
    <row r="60" spans="1:8" ht="25.5" x14ac:dyDescent="0.25">
      <c r="A60" s="107" t="s">
        <v>846</v>
      </c>
      <c r="B60" s="94" t="s">
        <v>38</v>
      </c>
      <c r="C60" s="74" t="s">
        <v>802</v>
      </c>
      <c r="D60" s="95">
        <v>7140</v>
      </c>
      <c r="E60" s="96" t="s">
        <v>855</v>
      </c>
      <c r="F60" s="97" t="s">
        <v>608</v>
      </c>
      <c r="G60" s="98">
        <v>1</v>
      </c>
      <c r="H60" s="99">
        <v>3.69</v>
      </c>
    </row>
    <row r="61" spans="1:8" ht="25.5" x14ac:dyDescent="0.25">
      <c r="A61" s="107" t="s">
        <v>846</v>
      </c>
      <c r="B61" s="94" t="s">
        <v>38</v>
      </c>
      <c r="C61" s="74" t="s">
        <v>802</v>
      </c>
      <c r="D61" s="95">
        <v>9868</v>
      </c>
      <c r="E61" s="96" t="s">
        <v>856</v>
      </c>
      <c r="F61" s="97" t="s">
        <v>607</v>
      </c>
      <c r="G61" s="98">
        <v>1.5</v>
      </c>
      <c r="H61" s="99">
        <v>3.32</v>
      </c>
    </row>
    <row r="62" spans="1:8" ht="25.5" x14ac:dyDescent="0.25">
      <c r="A62" s="107" t="s">
        <v>846</v>
      </c>
      <c r="B62" s="94" t="s">
        <v>38</v>
      </c>
      <c r="C62" s="74" t="s">
        <v>802</v>
      </c>
      <c r="D62" s="95">
        <v>9869</v>
      </c>
      <c r="E62" s="96" t="s">
        <v>857</v>
      </c>
      <c r="F62" s="97" t="s">
        <v>607</v>
      </c>
      <c r="G62" s="98">
        <v>2</v>
      </c>
      <c r="H62" s="99">
        <v>7.45</v>
      </c>
    </row>
    <row r="63" spans="1:8" ht="25.5" x14ac:dyDescent="0.25">
      <c r="A63" s="107" t="s">
        <v>846</v>
      </c>
      <c r="B63" s="94" t="s">
        <v>38</v>
      </c>
      <c r="C63" s="74" t="s">
        <v>802</v>
      </c>
      <c r="D63" s="95">
        <v>11675</v>
      </c>
      <c r="E63" s="96" t="s">
        <v>858</v>
      </c>
      <c r="F63" s="97" t="s">
        <v>607</v>
      </c>
      <c r="G63" s="98">
        <v>1</v>
      </c>
      <c r="H63" s="99">
        <v>17.739999999999998</v>
      </c>
    </row>
    <row r="64" spans="1:8" ht="25.5" x14ac:dyDescent="0.25">
      <c r="A64" s="107" t="s">
        <v>846</v>
      </c>
      <c r="B64" s="94" t="s">
        <v>38</v>
      </c>
      <c r="C64" s="74" t="s">
        <v>802</v>
      </c>
      <c r="D64" s="95">
        <v>11829</v>
      </c>
      <c r="E64" s="96" t="s">
        <v>859</v>
      </c>
      <c r="F64" s="97" t="s">
        <v>607</v>
      </c>
      <c r="G64" s="98">
        <v>1</v>
      </c>
      <c r="H64" s="99">
        <v>20.21</v>
      </c>
    </row>
    <row r="65" spans="1:8" ht="25.5" x14ac:dyDescent="0.25">
      <c r="A65" s="108" t="s">
        <v>846</v>
      </c>
      <c r="B65" s="100" t="s">
        <v>38</v>
      </c>
      <c r="C65" s="82" t="s">
        <v>802</v>
      </c>
      <c r="D65" s="101">
        <v>37105</v>
      </c>
      <c r="E65" s="102" t="s">
        <v>860</v>
      </c>
      <c r="F65" s="103" t="s">
        <v>607</v>
      </c>
      <c r="G65" s="104">
        <v>1</v>
      </c>
      <c r="H65" s="105">
        <v>1952.56</v>
      </c>
    </row>
    <row r="66" spans="1:8" s="149" customFormat="1" ht="38.25" x14ac:dyDescent="0.25">
      <c r="A66" s="109" t="s">
        <v>861</v>
      </c>
      <c r="B66" s="110" t="s">
        <v>735</v>
      </c>
      <c r="C66" s="66" t="s">
        <v>812</v>
      </c>
      <c r="D66" s="67">
        <v>88246</v>
      </c>
      <c r="E66" s="68" t="s">
        <v>862</v>
      </c>
      <c r="F66" s="69" t="s">
        <v>421</v>
      </c>
      <c r="G66" s="70">
        <v>7.5300000000000006E-2</v>
      </c>
      <c r="H66" s="71">
        <v>13.75</v>
      </c>
    </row>
    <row r="67" spans="1:8" s="149" customFormat="1" ht="38.25" x14ac:dyDescent="0.25">
      <c r="A67" s="111" t="s">
        <v>861</v>
      </c>
      <c r="B67" s="112" t="s">
        <v>735</v>
      </c>
      <c r="C67" s="74" t="s">
        <v>812</v>
      </c>
      <c r="D67" s="75">
        <v>88316</v>
      </c>
      <c r="E67" s="76" t="s">
        <v>790</v>
      </c>
      <c r="F67" s="77" t="s">
        <v>421</v>
      </c>
      <c r="G67" s="78">
        <v>7.5300000000000006E-2</v>
      </c>
      <c r="H67" s="79">
        <v>13.34</v>
      </c>
    </row>
    <row r="68" spans="1:8" s="149" customFormat="1" ht="38.25" x14ac:dyDescent="0.25">
      <c r="A68" s="111" t="s">
        <v>861</v>
      </c>
      <c r="B68" s="112" t="s">
        <v>735</v>
      </c>
      <c r="C68" s="74" t="s">
        <v>812</v>
      </c>
      <c r="D68" s="75">
        <v>20078</v>
      </c>
      <c r="E68" s="76" t="s">
        <v>863</v>
      </c>
      <c r="F68" s="77" t="s">
        <v>607</v>
      </c>
      <c r="G68" s="78">
        <v>1.04E-2</v>
      </c>
      <c r="H68" s="79">
        <v>33.83</v>
      </c>
    </row>
    <row r="69" spans="1:8" s="149" customFormat="1" ht="38.25" x14ac:dyDescent="0.25">
      <c r="A69" s="166" t="s">
        <v>861</v>
      </c>
      <c r="B69" s="167" t="s">
        <v>735</v>
      </c>
      <c r="C69" s="82" t="s">
        <v>812</v>
      </c>
      <c r="D69" s="83">
        <v>9838</v>
      </c>
      <c r="E69" s="84" t="s">
        <v>864</v>
      </c>
      <c r="F69" s="85" t="s">
        <v>608</v>
      </c>
      <c r="G69" s="86">
        <v>1.05</v>
      </c>
      <c r="H69" s="87">
        <v>7.78</v>
      </c>
    </row>
    <row r="70" spans="1:8" ht="38.25" x14ac:dyDescent="0.25">
      <c r="A70" s="109" t="s">
        <v>865</v>
      </c>
      <c r="B70" s="110" t="s">
        <v>456</v>
      </c>
      <c r="C70" s="66" t="s">
        <v>812</v>
      </c>
      <c r="D70" s="67">
        <v>88246</v>
      </c>
      <c r="E70" s="68" t="s">
        <v>862</v>
      </c>
      <c r="F70" s="69" t="s">
        <v>421</v>
      </c>
      <c r="G70" s="70">
        <v>7.5300000000000006E-2</v>
      </c>
      <c r="H70" s="71">
        <v>13.75</v>
      </c>
    </row>
    <row r="71" spans="1:8" ht="38.25" x14ac:dyDescent="0.25">
      <c r="A71" s="111" t="s">
        <v>865</v>
      </c>
      <c r="B71" s="112" t="s">
        <v>456</v>
      </c>
      <c r="C71" s="74" t="s">
        <v>812</v>
      </c>
      <c r="D71" s="75">
        <v>88316</v>
      </c>
      <c r="E71" s="76" t="s">
        <v>790</v>
      </c>
      <c r="F71" s="77" t="s">
        <v>421</v>
      </c>
      <c r="G71" s="78">
        <v>7.5300000000000006E-2</v>
      </c>
      <c r="H71" s="79">
        <v>13.34</v>
      </c>
    </row>
    <row r="72" spans="1:8" ht="38.25" x14ac:dyDescent="0.25">
      <c r="A72" s="111" t="s">
        <v>865</v>
      </c>
      <c r="B72" s="112" t="s">
        <v>456</v>
      </c>
      <c r="C72" s="74" t="s">
        <v>812</v>
      </c>
      <c r="D72" s="75">
        <v>20078</v>
      </c>
      <c r="E72" s="76" t="s">
        <v>863</v>
      </c>
      <c r="F72" s="77" t="s">
        <v>607</v>
      </c>
      <c r="G72" s="78">
        <v>1.04E-2</v>
      </c>
      <c r="H72" s="79">
        <v>33.83</v>
      </c>
    </row>
    <row r="73" spans="1:8" ht="38.25" x14ac:dyDescent="0.25">
      <c r="A73" s="166" t="s">
        <v>865</v>
      </c>
      <c r="B73" s="167" t="s">
        <v>456</v>
      </c>
      <c r="C73" s="82" t="s">
        <v>812</v>
      </c>
      <c r="D73" s="83">
        <v>9837</v>
      </c>
      <c r="E73" s="84" t="s">
        <v>866</v>
      </c>
      <c r="F73" s="85" t="s">
        <v>608</v>
      </c>
      <c r="G73" s="86">
        <v>1.05</v>
      </c>
      <c r="H73" s="87">
        <v>11.23</v>
      </c>
    </row>
    <row r="74" spans="1:8" ht="51" x14ac:dyDescent="0.25">
      <c r="A74" s="109" t="s">
        <v>867</v>
      </c>
      <c r="B74" s="110" t="s">
        <v>417</v>
      </c>
      <c r="C74" s="66" t="s">
        <v>802</v>
      </c>
      <c r="D74" s="67">
        <v>88248</v>
      </c>
      <c r="E74" s="68" t="s">
        <v>847</v>
      </c>
      <c r="F74" s="69" t="s">
        <v>421</v>
      </c>
      <c r="G74" s="70">
        <v>0.25</v>
      </c>
      <c r="H74" s="71">
        <v>12.83</v>
      </c>
    </row>
    <row r="75" spans="1:8" ht="51" x14ac:dyDescent="0.25">
      <c r="A75" s="111" t="s">
        <v>867</v>
      </c>
      <c r="B75" s="112" t="s">
        <v>417</v>
      </c>
      <c r="C75" s="74" t="s">
        <v>802</v>
      </c>
      <c r="D75" s="75">
        <v>88267</v>
      </c>
      <c r="E75" s="76" t="s">
        <v>848</v>
      </c>
      <c r="F75" s="77" t="s">
        <v>421</v>
      </c>
      <c r="G75" s="78">
        <v>0.25</v>
      </c>
      <c r="H75" s="79">
        <v>16.739999999999998</v>
      </c>
    </row>
    <row r="76" spans="1:8" ht="51" x14ac:dyDescent="0.25">
      <c r="A76" s="111" t="s">
        <v>867</v>
      </c>
      <c r="B76" s="112" t="s">
        <v>417</v>
      </c>
      <c r="C76" s="74" t="s">
        <v>802</v>
      </c>
      <c r="D76" s="75">
        <v>301</v>
      </c>
      <c r="E76" s="76" t="s">
        <v>868</v>
      </c>
      <c r="F76" s="77" t="s">
        <v>607</v>
      </c>
      <c r="G76" s="78">
        <v>1</v>
      </c>
      <c r="H76" s="79">
        <v>4.99</v>
      </c>
    </row>
    <row r="77" spans="1:8" ht="51" x14ac:dyDescent="0.25">
      <c r="A77" s="111" t="s">
        <v>867</v>
      </c>
      <c r="B77" s="112" t="s">
        <v>417</v>
      </c>
      <c r="C77" s="74" t="s">
        <v>802</v>
      </c>
      <c r="D77" s="75">
        <v>20078</v>
      </c>
      <c r="E77" s="76" t="s">
        <v>863</v>
      </c>
      <c r="F77" s="77" t="s">
        <v>607</v>
      </c>
      <c r="G77" s="78">
        <v>4.5999999999999999E-2</v>
      </c>
      <c r="H77" s="79">
        <v>33.83</v>
      </c>
    </row>
    <row r="78" spans="1:8" ht="51" x14ac:dyDescent="0.25">
      <c r="A78" s="166" t="s">
        <v>867</v>
      </c>
      <c r="B78" s="167" t="s">
        <v>417</v>
      </c>
      <c r="C78" s="82" t="s">
        <v>802</v>
      </c>
      <c r="D78" s="83">
        <v>3526</v>
      </c>
      <c r="E78" s="84" t="s">
        <v>869</v>
      </c>
      <c r="F78" s="85" t="s">
        <v>607</v>
      </c>
      <c r="G78" s="86">
        <v>1</v>
      </c>
      <c r="H78" s="87">
        <v>2.1800000000000002</v>
      </c>
    </row>
    <row r="79" spans="1:8" ht="51" x14ac:dyDescent="0.25">
      <c r="A79" s="109" t="s">
        <v>870</v>
      </c>
      <c r="B79" s="110" t="s">
        <v>170</v>
      </c>
      <c r="C79" s="66" t="s">
        <v>802</v>
      </c>
      <c r="D79" s="67">
        <v>88248</v>
      </c>
      <c r="E79" s="68" t="s">
        <v>847</v>
      </c>
      <c r="F79" s="69" t="s">
        <v>421</v>
      </c>
      <c r="G79" s="70">
        <v>0.25</v>
      </c>
      <c r="H79" s="71">
        <v>12.83</v>
      </c>
    </row>
    <row r="80" spans="1:8" ht="51" x14ac:dyDescent="0.25">
      <c r="A80" s="111" t="s">
        <v>870</v>
      </c>
      <c r="B80" s="112" t="s">
        <v>170</v>
      </c>
      <c r="C80" s="74" t="s">
        <v>802</v>
      </c>
      <c r="D80" s="75">
        <v>88267</v>
      </c>
      <c r="E80" s="76" t="s">
        <v>848</v>
      </c>
      <c r="F80" s="77" t="s">
        <v>421</v>
      </c>
      <c r="G80" s="78">
        <v>0.25</v>
      </c>
      <c r="H80" s="79">
        <v>16.739999999999998</v>
      </c>
    </row>
    <row r="81" spans="1:8" ht="51" x14ac:dyDescent="0.25">
      <c r="A81" s="111" t="s">
        <v>870</v>
      </c>
      <c r="B81" s="112" t="s">
        <v>170</v>
      </c>
      <c r="C81" s="74" t="s">
        <v>802</v>
      </c>
      <c r="D81" s="75">
        <v>301</v>
      </c>
      <c r="E81" s="76" t="s">
        <v>868</v>
      </c>
      <c r="F81" s="77" t="s">
        <v>607</v>
      </c>
      <c r="G81" s="78">
        <v>1</v>
      </c>
      <c r="H81" s="79">
        <v>4.99</v>
      </c>
    </row>
    <row r="82" spans="1:8" ht="51" x14ac:dyDescent="0.25">
      <c r="A82" s="111" t="s">
        <v>870</v>
      </c>
      <c r="B82" s="112" t="s">
        <v>170</v>
      </c>
      <c r="C82" s="74" t="s">
        <v>802</v>
      </c>
      <c r="D82" s="75">
        <v>20078</v>
      </c>
      <c r="E82" s="76" t="s">
        <v>863</v>
      </c>
      <c r="F82" s="77" t="s">
        <v>607</v>
      </c>
      <c r="G82" s="78">
        <v>4.5999999999999999E-2</v>
      </c>
      <c r="H82" s="79">
        <v>33.83</v>
      </c>
    </row>
    <row r="83" spans="1:8" ht="51" x14ac:dyDescent="0.25">
      <c r="A83" s="166" t="s">
        <v>870</v>
      </c>
      <c r="B83" s="167" t="s">
        <v>170</v>
      </c>
      <c r="C83" s="82" t="s">
        <v>802</v>
      </c>
      <c r="D83" s="83">
        <v>3509</v>
      </c>
      <c r="E83" s="84" t="s">
        <v>871</v>
      </c>
      <c r="F83" s="85" t="s">
        <v>607</v>
      </c>
      <c r="G83" s="86">
        <v>1</v>
      </c>
      <c r="H83" s="87">
        <v>5.66</v>
      </c>
    </row>
    <row r="84" spans="1:8" ht="51" x14ac:dyDescent="0.25">
      <c r="A84" s="109" t="s">
        <v>872</v>
      </c>
      <c r="B84" s="110" t="s">
        <v>171</v>
      </c>
      <c r="C84" s="66" t="s">
        <v>802</v>
      </c>
      <c r="D84" s="67">
        <v>88248</v>
      </c>
      <c r="E84" s="68" t="s">
        <v>847</v>
      </c>
      <c r="F84" s="69" t="s">
        <v>421</v>
      </c>
      <c r="G84" s="70">
        <v>0.25</v>
      </c>
      <c r="H84" s="71">
        <v>12.83</v>
      </c>
    </row>
    <row r="85" spans="1:8" ht="51" x14ac:dyDescent="0.25">
      <c r="A85" s="111" t="s">
        <v>872</v>
      </c>
      <c r="B85" s="112" t="s">
        <v>171</v>
      </c>
      <c r="C85" s="74" t="s">
        <v>802</v>
      </c>
      <c r="D85" s="75">
        <v>88267</v>
      </c>
      <c r="E85" s="76" t="s">
        <v>848</v>
      </c>
      <c r="F85" s="77" t="s">
        <v>421</v>
      </c>
      <c r="G85" s="78">
        <v>0.25</v>
      </c>
      <c r="H85" s="79">
        <v>16.739999999999998</v>
      </c>
    </row>
    <row r="86" spans="1:8" ht="51" x14ac:dyDescent="0.25">
      <c r="A86" s="111" t="s">
        <v>872</v>
      </c>
      <c r="B86" s="112" t="s">
        <v>171</v>
      </c>
      <c r="C86" s="74" t="s">
        <v>802</v>
      </c>
      <c r="D86" s="75">
        <v>301</v>
      </c>
      <c r="E86" s="76" t="s">
        <v>868</v>
      </c>
      <c r="F86" s="77" t="s">
        <v>607</v>
      </c>
      <c r="G86" s="78">
        <v>1</v>
      </c>
      <c r="H86" s="79">
        <v>4.99</v>
      </c>
    </row>
    <row r="87" spans="1:8" ht="51" x14ac:dyDescent="0.25">
      <c r="A87" s="111" t="s">
        <v>872</v>
      </c>
      <c r="B87" s="112" t="s">
        <v>171</v>
      </c>
      <c r="C87" s="74" t="s">
        <v>802</v>
      </c>
      <c r="D87" s="75">
        <v>20078</v>
      </c>
      <c r="E87" s="76" t="s">
        <v>863</v>
      </c>
      <c r="F87" s="77" t="s">
        <v>607</v>
      </c>
      <c r="G87" s="78">
        <v>4.5999999999999999E-2</v>
      </c>
      <c r="H87" s="79">
        <v>33.83</v>
      </c>
    </row>
    <row r="88" spans="1:8" ht="51" x14ac:dyDescent="0.25">
      <c r="A88" s="166" t="s">
        <v>872</v>
      </c>
      <c r="B88" s="167" t="s">
        <v>171</v>
      </c>
      <c r="C88" s="82" t="s">
        <v>802</v>
      </c>
      <c r="D88" s="83">
        <v>3520</v>
      </c>
      <c r="E88" s="84" t="s">
        <v>873</v>
      </c>
      <c r="F88" s="85" t="s">
        <v>607</v>
      </c>
      <c r="G88" s="86">
        <v>1</v>
      </c>
      <c r="H88" s="87">
        <v>7.2</v>
      </c>
    </row>
    <row r="89" spans="1:8" ht="51" x14ac:dyDescent="0.25">
      <c r="A89" s="109" t="s">
        <v>874</v>
      </c>
      <c r="B89" s="110" t="s">
        <v>545</v>
      </c>
      <c r="C89" s="66" t="s">
        <v>802</v>
      </c>
      <c r="D89" s="67">
        <v>88248</v>
      </c>
      <c r="E89" s="68" t="s">
        <v>847</v>
      </c>
      <c r="F89" s="69" t="s">
        <v>421</v>
      </c>
      <c r="G89" s="70">
        <v>0.33</v>
      </c>
      <c r="H89" s="71">
        <v>12.83</v>
      </c>
    </row>
    <row r="90" spans="1:8" ht="51" x14ac:dyDescent="0.25">
      <c r="A90" s="111" t="s">
        <v>874</v>
      </c>
      <c r="B90" s="112" t="s">
        <v>545</v>
      </c>
      <c r="C90" s="74" t="s">
        <v>802</v>
      </c>
      <c r="D90" s="75">
        <v>88267</v>
      </c>
      <c r="E90" s="76" t="s">
        <v>848</v>
      </c>
      <c r="F90" s="77" t="s">
        <v>421</v>
      </c>
      <c r="G90" s="78">
        <v>0.33</v>
      </c>
      <c r="H90" s="79">
        <v>16.739999999999998</v>
      </c>
    </row>
    <row r="91" spans="1:8" ht="51" x14ac:dyDescent="0.25">
      <c r="A91" s="111" t="s">
        <v>874</v>
      </c>
      <c r="B91" s="112" t="s">
        <v>545</v>
      </c>
      <c r="C91" s="74" t="s">
        <v>802</v>
      </c>
      <c r="D91" s="75">
        <v>301</v>
      </c>
      <c r="E91" s="76" t="s">
        <v>868</v>
      </c>
      <c r="F91" s="77" t="s">
        <v>607</v>
      </c>
      <c r="G91" s="78">
        <v>2</v>
      </c>
      <c r="H91" s="79">
        <v>4.99</v>
      </c>
    </row>
    <row r="92" spans="1:8" ht="51" x14ac:dyDescent="0.25">
      <c r="A92" s="111" t="s">
        <v>874</v>
      </c>
      <c r="B92" s="112" t="s">
        <v>545</v>
      </c>
      <c r="C92" s="74" t="s">
        <v>802</v>
      </c>
      <c r="D92" s="75">
        <v>20078</v>
      </c>
      <c r="E92" s="76" t="s">
        <v>863</v>
      </c>
      <c r="F92" s="77" t="s">
        <v>607</v>
      </c>
      <c r="G92" s="78">
        <v>9.1999999999999998E-2</v>
      </c>
      <c r="H92" s="79">
        <v>33.83</v>
      </c>
    </row>
    <row r="93" spans="1:8" ht="51" x14ac:dyDescent="0.25">
      <c r="A93" s="113" t="s">
        <v>874</v>
      </c>
      <c r="B93" s="114" t="s">
        <v>545</v>
      </c>
      <c r="C93" s="74" t="s">
        <v>802</v>
      </c>
      <c r="D93" s="115">
        <v>11378</v>
      </c>
      <c r="E93" s="116" t="s">
        <v>875</v>
      </c>
      <c r="F93" s="117" t="s">
        <v>607</v>
      </c>
      <c r="G93" s="118">
        <v>1</v>
      </c>
      <c r="H93" s="119">
        <v>91.07</v>
      </c>
    </row>
    <row r="94" spans="1:8" ht="51" x14ac:dyDescent="0.25">
      <c r="A94" s="120" t="s">
        <v>876</v>
      </c>
      <c r="B94" s="121" t="s">
        <v>360</v>
      </c>
      <c r="C94" s="66" t="s">
        <v>802</v>
      </c>
      <c r="D94" s="122">
        <v>88248</v>
      </c>
      <c r="E94" s="123" t="s">
        <v>847</v>
      </c>
      <c r="F94" s="124" t="s">
        <v>421</v>
      </c>
      <c r="G94" s="125">
        <v>0.33</v>
      </c>
      <c r="H94" s="126">
        <v>12.83</v>
      </c>
    </row>
    <row r="95" spans="1:8" ht="51" x14ac:dyDescent="0.25">
      <c r="A95" s="127" t="s">
        <v>876</v>
      </c>
      <c r="B95" s="128" t="s">
        <v>360</v>
      </c>
      <c r="C95" s="74" t="s">
        <v>802</v>
      </c>
      <c r="D95" s="129">
        <v>88267</v>
      </c>
      <c r="E95" s="130" t="s">
        <v>848</v>
      </c>
      <c r="F95" s="131" t="s">
        <v>421</v>
      </c>
      <c r="G95" s="132">
        <v>0.33</v>
      </c>
      <c r="H95" s="133">
        <v>16.739999999999998</v>
      </c>
    </row>
    <row r="96" spans="1:8" ht="51" x14ac:dyDescent="0.25">
      <c r="A96" s="127" t="s">
        <v>876</v>
      </c>
      <c r="B96" s="128" t="s">
        <v>360</v>
      </c>
      <c r="C96" s="74" t="s">
        <v>802</v>
      </c>
      <c r="D96" s="129">
        <v>301</v>
      </c>
      <c r="E96" s="130" t="s">
        <v>868</v>
      </c>
      <c r="F96" s="131" t="s">
        <v>607</v>
      </c>
      <c r="G96" s="132">
        <v>2</v>
      </c>
      <c r="H96" s="133">
        <v>4.99</v>
      </c>
    </row>
    <row r="97" spans="1:8" ht="51" x14ac:dyDescent="0.25">
      <c r="A97" s="127" t="s">
        <v>876</v>
      </c>
      <c r="B97" s="128" t="s">
        <v>360</v>
      </c>
      <c r="C97" s="74" t="s">
        <v>802</v>
      </c>
      <c r="D97" s="129">
        <v>20078</v>
      </c>
      <c r="E97" s="130" t="s">
        <v>863</v>
      </c>
      <c r="F97" s="131" t="s">
        <v>607</v>
      </c>
      <c r="G97" s="132">
        <v>9.1999999999999998E-2</v>
      </c>
      <c r="H97" s="133">
        <v>33.83</v>
      </c>
    </row>
    <row r="98" spans="1:8" ht="51" x14ac:dyDescent="0.25">
      <c r="A98" s="134" t="s">
        <v>876</v>
      </c>
      <c r="B98" s="135" t="s">
        <v>360</v>
      </c>
      <c r="C98" s="82" t="s">
        <v>802</v>
      </c>
      <c r="D98" s="136">
        <v>11379</v>
      </c>
      <c r="E98" s="137" t="s">
        <v>877</v>
      </c>
      <c r="F98" s="138" t="s">
        <v>607</v>
      </c>
      <c r="G98" s="139">
        <v>1</v>
      </c>
      <c r="H98" s="140">
        <v>76.95</v>
      </c>
    </row>
    <row r="99" spans="1:8" ht="38.25" x14ac:dyDescent="0.25">
      <c r="A99" s="109" t="s">
        <v>878</v>
      </c>
      <c r="B99" s="110" t="s">
        <v>172</v>
      </c>
      <c r="C99" s="66" t="s">
        <v>812</v>
      </c>
      <c r="D99" s="67">
        <v>88246</v>
      </c>
      <c r="E99" s="68" t="s">
        <v>862</v>
      </c>
      <c r="F99" s="69" t="s">
        <v>421</v>
      </c>
      <c r="G99" s="70">
        <v>7.5300000000000006E-2</v>
      </c>
      <c r="H99" s="71">
        <v>13.75</v>
      </c>
    </row>
    <row r="100" spans="1:8" ht="38.25" x14ac:dyDescent="0.25">
      <c r="A100" s="111" t="s">
        <v>878</v>
      </c>
      <c r="B100" s="112" t="s">
        <v>172</v>
      </c>
      <c r="C100" s="74" t="s">
        <v>812</v>
      </c>
      <c r="D100" s="75">
        <v>88316</v>
      </c>
      <c r="E100" s="76" t="s">
        <v>790</v>
      </c>
      <c r="F100" s="77" t="s">
        <v>421</v>
      </c>
      <c r="G100" s="78">
        <v>7.5300000000000006E-2</v>
      </c>
      <c r="H100" s="79">
        <v>13.34</v>
      </c>
    </row>
    <row r="101" spans="1:8" ht="38.25" x14ac:dyDescent="0.25">
      <c r="A101" s="111" t="s">
        <v>878</v>
      </c>
      <c r="B101" s="112" t="s">
        <v>172</v>
      </c>
      <c r="C101" s="74" t="s">
        <v>812</v>
      </c>
      <c r="D101" s="75">
        <v>20078</v>
      </c>
      <c r="E101" s="76" t="s">
        <v>863</v>
      </c>
      <c r="F101" s="77" t="s">
        <v>607</v>
      </c>
      <c r="G101" s="78">
        <v>1.04E-2</v>
      </c>
      <c r="H101" s="79">
        <v>33.83</v>
      </c>
    </row>
    <row r="102" spans="1:8" ht="38.25" x14ac:dyDescent="0.25">
      <c r="A102" s="166" t="s">
        <v>878</v>
      </c>
      <c r="B102" s="167" t="s">
        <v>172</v>
      </c>
      <c r="C102" s="82" t="s">
        <v>812</v>
      </c>
      <c r="D102" s="83">
        <v>9835</v>
      </c>
      <c r="E102" s="84" t="s">
        <v>879</v>
      </c>
      <c r="F102" s="85" t="s">
        <v>608</v>
      </c>
      <c r="G102" s="86">
        <v>1.05</v>
      </c>
      <c r="H102" s="87">
        <v>4.57</v>
      </c>
    </row>
    <row r="103" spans="1:8" ht="63.75" x14ac:dyDescent="0.25">
      <c r="A103" s="109" t="s">
        <v>880</v>
      </c>
      <c r="B103" s="110" t="s">
        <v>881</v>
      </c>
      <c r="C103" s="66" t="s">
        <v>802</v>
      </c>
      <c r="D103" s="69" t="s">
        <v>882</v>
      </c>
      <c r="E103" s="68" t="s">
        <v>809</v>
      </c>
      <c r="F103" s="69" t="s">
        <v>421</v>
      </c>
      <c r="G103" s="70">
        <v>0.18</v>
      </c>
      <c r="H103" s="71">
        <v>13.33</v>
      </c>
    </row>
    <row r="104" spans="1:8" ht="63.75" x14ac:dyDescent="0.25">
      <c r="A104" s="166" t="s">
        <v>880</v>
      </c>
      <c r="B104" s="167" t="s">
        <v>881</v>
      </c>
      <c r="C104" s="82" t="s">
        <v>802</v>
      </c>
      <c r="D104" s="85">
        <v>37539</v>
      </c>
      <c r="E104" s="84" t="s">
        <v>127</v>
      </c>
      <c r="F104" s="85" t="s">
        <v>607</v>
      </c>
      <c r="G104" s="86">
        <v>1</v>
      </c>
      <c r="H104" s="87">
        <v>12.66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2.75" x14ac:dyDescent="0.2"/>
  <cols>
    <col min="1" max="1" width="10.28515625" style="184" customWidth="1"/>
    <col min="2" max="2" width="10.42578125" style="184" customWidth="1"/>
    <col min="3" max="3" width="52.85546875" style="184" customWidth="1"/>
    <col min="4" max="4" width="9.28515625" style="184" customWidth="1"/>
    <col min="5" max="5" width="17.28515625" style="184" customWidth="1"/>
    <col min="6" max="6" width="10.5703125" style="184" customWidth="1"/>
    <col min="7" max="7" width="18" style="184" bestFit="1" customWidth="1"/>
    <col min="8" max="8" width="15.42578125" style="184" customWidth="1"/>
    <col min="9" max="10" width="9.140625" style="184"/>
    <col min="11" max="11" width="15.7109375" style="184" bestFit="1" customWidth="1"/>
    <col min="12" max="16384" width="9.140625" style="184"/>
  </cols>
  <sheetData>
    <row r="1" spans="1:11" ht="15" customHeight="1" x14ac:dyDescent="0.2">
      <c r="A1" s="294" t="s">
        <v>883</v>
      </c>
      <c r="B1" s="295"/>
      <c r="C1" s="295"/>
      <c r="D1" s="295"/>
      <c r="E1" s="295"/>
      <c r="F1" s="295"/>
      <c r="G1" s="296"/>
    </row>
    <row r="2" spans="1:11" ht="15" customHeight="1" x14ac:dyDescent="0.2">
      <c r="A2" s="297"/>
      <c r="B2" s="298"/>
      <c r="C2" s="298"/>
      <c r="D2" s="298"/>
      <c r="E2" s="298"/>
      <c r="F2" s="298"/>
      <c r="G2" s="299"/>
    </row>
    <row r="3" spans="1:11" ht="15" customHeight="1" x14ac:dyDescent="0.2">
      <c r="A3" s="297"/>
      <c r="B3" s="298"/>
      <c r="C3" s="298"/>
      <c r="D3" s="298"/>
      <c r="E3" s="298"/>
      <c r="F3" s="298"/>
      <c r="G3" s="299"/>
    </row>
    <row r="4" spans="1:11" ht="15" customHeight="1" x14ac:dyDescent="0.2">
      <c r="A4" s="297"/>
      <c r="B4" s="298"/>
      <c r="C4" s="298"/>
      <c r="D4" s="298"/>
      <c r="E4" s="298"/>
      <c r="F4" s="298"/>
      <c r="G4" s="299"/>
    </row>
    <row r="5" spans="1:11" ht="15" customHeight="1" thickBot="1" x14ac:dyDescent="0.25">
      <c r="A5" s="300"/>
      <c r="B5" s="301"/>
      <c r="C5" s="301"/>
      <c r="D5" s="301"/>
      <c r="E5" s="301"/>
      <c r="F5" s="301"/>
      <c r="G5" s="302"/>
    </row>
    <row r="6" spans="1:11" ht="15" customHeight="1" thickBot="1" x14ac:dyDescent="0.25">
      <c r="A6" s="185" t="s">
        <v>742</v>
      </c>
      <c r="B6" s="303" t="str">
        <f>[2]RESUMO!B6</f>
        <v>OBRA DO SENAR NOVA CANAÃ DO NORTE</v>
      </c>
      <c r="C6" s="303"/>
      <c r="D6" s="303"/>
      <c r="E6" s="303"/>
      <c r="F6" s="304" t="str">
        <f>[2]RESUMO!C6</f>
        <v>REF.:</v>
      </c>
      <c r="G6" s="305" t="str">
        <f>[2]RESUMO!D6</f>
        <v>SINAPI-MT
DES_ABRIL/2021</v>
      </c>
      <c r="H6" s="186"/>
    </row>
    <row r="7" spans="1:11" ht="15" customHeight="1" thickBot="1" x14ac:dyDescent="0.25">
      <c r="A7" s="185" t="s">
        <v>743</v>
      </c>
      <c r="B7" s="303" t="str">
        <f>[2]RESUMO!B7</f>
        <v>AV. SÃO PAULO ESQ. COM AV. GOVERNADOR DANTE DE OLIVEIRA, N06, Q62</v>
      </c>
      <c r="C7" s="303"/>
      <c r="D7" s="303"/>
      <c r="E7" s="303"/>
      <c r="F7" s="304"/>
      <c r="G7" s="305"/>
      <c r="H7" s="187"/>
    </row>
    <row r="8" spans="1:11" ht="15" customHeight="1" thickBot="1" x14ac:dyDescent="0.25">
      <c r="A8" s="185" t="s">
        <v>744</v>
      </c>
      <c r="B8" s="303" t="str">
        <f>[2]RESUMO!B8</f>
        <v>NOVA CANAÃ DO NORTE - MT</v>
      </c>
      <c r="C8" s="303"/>
      <c r="D8" s="303"/>
      <c r="E8" s="303"/>
      <c r="F8" s="304" t="str">
        <f>[2]RESUMO!C8</f>
        <v>BDI:</v>
      </c>
      <c r="G8" s="306">
        <f>[2]RESUMO!D8</f>
        <v>0.28347674918197008</v>
      </c>
      <c r="H8" s="187"/>
    </row>
    <row r="9" spans="1:11" ht="15" customHeight="1" thickBot="1" x14ac:dyDescent="0.25">
      <c r="A9" s="188" t="s">
        <v>745</v>
      </c>
      <c r="B9" s="303" t="str">
        <f>[2]RESUMO!B9</f>
        <v>OBRA NOVA</v>
      </c>
      <c r="C9" s="303"/>
      <c r="D9" s="303"/>
      <c r="E9" s="303"/>
      <c r="F9" s="304"/>
      <c r="G9" s="304"/>
      <c r="H9" s="187"/>
    </row>
    <row r="10" spans="1:11" ht="30.75" thickBot="1" x14ac:dyDescent="0.3">
      <c r="A10" s="189" t="s">
        <v>746</v>
      </c>
      <c r="B10" s="284" t="s">
        <v>884</v>
      </c>
      <c r="C10" s="285"/>
      <c r="D10" s="285"/>
      <c r="E10" s="285"/>
      <c r="F10" s="286"/>
      <c r="G10" s="190" t="s">
        <v>885</v>
      </c>
    </row>
    <row r="11" spans="1:11" ht="15.75" thickBot="1" x14ac:dyDescent="0.25">
      <c r="A11" s="191" t="s">
        <v>886</v>
      </c>
      <c r="B11" s="271" t="s">
        <v>887</v>
      </c>
      <c r="C11" s="287"/>
      <c r="D11" s="287"/>
      <c r="E11" s="287"/>
      <c r="F11" s="288"/>
      <c r="G11" s="192">
        <f>G12+G13+G14+G15</f>
        <v>7.3</v>
      </c>
      <c r="I11" s="193" t="s">
        <v>888</v>
      </c>
      <c r="J11" s="193" t="s">
        <v>889</v>
      </c>
    </row>
    <row r="12" spans="1:11" ht="13.5" thickBot="1" x14ac:dyDescent="0.25">
      <c r="A12" s="194" t="s">
        <v>890</v>
      </c>
      <c r="B12" s="279" t="s">
        <v>891</v>
      </c>
      <c r="C12" s="289"/>
      <c r="D12" s="281"/>
      <c r="E12" s="281"/>
      <c r="F12" s="282"/>
      <c r="G12" s="195">
        <v>4</v>
      </c>
      <c r="I12" s="196">
        <v>5.5</v>
      </c>
      <c r="J12" s="197">
        <v>3</v>
      </c>
      <c r="K12" s="184">
        <f>G12/100</f>
        <v>0.04</v>
      </c>
    </row>
    <row r="13" spans="1:11" ht="13.5" thickBot="1" x14ac:dyDescent="0.25">
      <c r="A13" s="198" t="s">
        <v>892</v>
      </c>
      <c r="B13" s="252" t="s">
        <v>893</v>
      </c>
      <c r="C13" s="283"/>
      <c r="D13" s="254"/>
      <c r="E13" s="254"/>
      <c r="F13" s="255"/>
      <c r="G13" s="199">
        <v>1.23</v>
      </c>
      <c r="I13" s="196">
        <v>1.39</v>
      </c>
      <c r="J13" s="197">
        <v>0.59</v>
      </c>
      <c r="K13" s="184">
        <f>G13/100</f>
        <v>1.23E-2</v>
      </c>
    </row>
    <row r="14" spans="1:11" ht="13.5" thickBot="1" x14ac:dyDescent="0.25">
      <c r="A14" s="200" t="s">
        <v>894</v>
      </c>
      <c r="B14" s="252" t="s">
        <v>895</v>
      </c>
      <c r="C14" s="283"/>
      <c r="D14" s="254"/>
      <c r="E14" s="254"/>
      <c r="F14" s="255"/>
      <c r="G14" s="199">
        <v>1.27</v>
      </c>
      <c r="I14" s="196">
        <v>1.27</v>
      </c>
      <c r="J14" s="197">
        <v>0.97</v>
      </c>
      <c r="K14" s="184">
        <f>G14/100</f>
        <v>1.2699999999999999E-2</v>
      </c>
    </row>
    <row r="15" spans="1:11" ht="13.5" thickBot="1" x14ac:dyDescent="0.25">
      <c r="A15" s="200" t="s">
        <v>896</v>
      </c>
      <c r="B15" s="290" t="s">
        <v>897</v>
      </c>
      <c r="C15" s="291"/>
      <c r="D15" s="292"/>
      <c r="E15" s="292"/>
      <c r="F15" s="293"/>
      <c r="G15" s="201">
        <v>0.8</v>
      </c>
      <c r="I15" s="202">
        <v>1</v>
      </c>
      <c r="J15" s="203">
        <v>0.8</v>
      </c>
      <c r="K15" s="184">
        <f>G15/100</f>
        <v>8.0000000000000002E-3</v>
      </c>
    </row>
    <row r="16" spans="1:11" ht="13.5" thickBot="1" x14ac:dyDescent="0.25">
      <c r="A16" s="191" t="s">
        <v>898</v>
      </c>
      <c r="B16" s="271" t="s">
        <v>899</v>
      </c>
      <c r="C16" s="272"/>
      <c r="D16" s="273"/>
      <c r="E16" s="273"/>
      <c r="F16" s="274"/>
      <c r="G16" s="192">
        <f>G17</f>
        <v>7.4</v>
      </c>
    </row>
    <row r="17" spans="1:14" ht="13.5" thickBot="1" x14ac:dyDescent="0.25">
      <c r="A17" s="204" t="s">
        <v>900</v>
      </c>
      <c r="B17" s="275" t="s">
        <v>901</v>
      </c>
      <c r="C17" s="276"/>
      <c r="D17" s="277"/>
      <c r="E17" s="277"/>
      <c r="F17" s="278"/>
      <c r="G17" s="205">
        <v>7.4</v>
      </c>
      <c r="I17" s="196">
        <v>8.9600000000000009</v>
      </c>
      <c r="J17" s="197">
        <v>6.16</v>
      </c>
      <c r="K17" s="184">
        <f>G17/100</f>
        <v>7.400000000000001E-2</v>
      </c>
    </row>
    <row r="18" spans="1:14" ht="13.5" thickBot="1" x14ac:dyDescent="0.25">
      <c r="A18" s="191" t="s">
        <v>902</v>
      </c>
      <c r="B18" s="271" t="s">
        <v>903</v>
      </c>
      <c r="C18" s="272"/>
      <c r="D18" s="273"/>
      <c r="E18" s="273"/>
      <c r="F18" s="274"/>
      <c r="G18" s="192">
        <f>G19+G20+G21+G22</f>
        <v>10.15</v>
      </c>
      <c r="I18" s="206"/>
      <c r="J18" s="206"/>
      <c r="K18" s="184">
        <f>SUM(K19:K22)</f>
        <v>0.10150000000000001</v>
      </c>
    </row>
    <row r="19" spans="1:14" x14ac:dyDescent="0.2">
      <c r="A19" s="207" t="s">
        <v>904</v>
      </c>
      <c r="B19" s="279" t="s">
        <v>905</v>
      </c>
      <c r="C19" s="280"/>
      <c r="D19" s="281"/>
      <c r="E19" s="281"/>
      <c r="F19" s="282"/>
      <c r="G19" s="208">
        <v>2</v>
      </c>
      <c r="I19" s="206"/>
      <c r="J19" s="206"/>
      <c r="K19" s="184">
        <f>G19/100</f>
        <v>0.02</v>
      </c>
    </row>
    <row r="20" spans="1:14" x14ac:dyDescent="0.2">
      <c r="A20" s="209" t="s">
        <v>906</v>
      </c>
      <c r="B20" s="252" t="s">
        <v>907</v>
      </c>
      <c r="C20" s="253"/>
      <c r="D20" s="254"/>
      <c r="E20" s="254"/>
      <c r="F20" s="255"/>
      <c r="G20" s="210">
        <v>3</v>
      </c>
      <c r="I20" s="206"/>
      <c r="J20" s="206"/>
      <c r="K20" s="184">
        <f>G20/100</f>
        <v>0.03</v>
      </c>
    </row>
    <row r="21" spans="1:14" x14ac:dyDescent="0.2">
      <c r="A21" s="211" t="s">
        <v>908</v>
      </c>
      <c r="B21" s="252" t="s">
        <v>909</v>
      </c>
      <c r="C21" s="283"/>
      <c r="D21" s="254"/>
      <c r="E21" s="254"/>
      <c r="F21" s="255"/>
      <c r="G21" s="212">
        <v>0.65</v>
      </c>
      <c r="I21" s="206"/>
      <c r="J21" s="206"/>
      <c r="K21" s="184">
        <f>G21/100</f>
        <v>6.5000000000000006E-3</v>
      </c>
    </row>
    <row r="22" spans="1:14" x14ac:dyDescent="0.2">
      <c r="A22" s="209" t="s">
        <v>910</v>
      </c>
      <c r="B22" s="252" t="s">
        <v>911</v>
      </c>
      <c r="C22" s="253"/>
      <c r="D22" s="254"/>
      <c r="E22" s="254"/>
      <c r="F22" s="255"/>
      <c r="G22" s="210">
        <v>4.5</v>
      </c>
      <c r="I22" s="206"/>
      <c r="J22" s="206"/>
      <c r="K22" s="213">
        <f>G22/100</f>
        <v>4.4999999999999998E-2</v>
      </c>
    </row>
    <row r="23" spans="1:14" ht="13.5" thickBot="1" x14ac:dyDescent="0.25">
      <c r="A23" s="256" t="s">
        <v>912</v>
      </c>
      <c r="B23" s="257"/>
      <c r="C23" s="257"/>
      <c r="D23" s="257"/>
      <c r="E23" s="257"/>
      <c r="F23" s="257"/>
      <c r="G23" s="258"/>
      <c r="I23" s="206"/>
      <c r="J23" s="206"/>
    </row>
    <row r="24" spans="1:14" ht="26.25" thickBot="1" x14ac:dyDescent="0.4">
      <c r="A24" s="259" t="s">
        <v>913</v>
      </c>
      <c r="B24" s="260"/>
      <c r="C24" s="260"/>
      <c r="D24" s="260"/>
      <c r="E24" s="260"/>
      <c r="F24" s="260"/>
      <c r="G24" s="261"/>
      <c r="I24" s="206"/>
      <c r="J24" s="206"/>
      <c r="K24" s="214">
        <f>(((1+$K$12+$K$15+$K$14)*(1+$K$13)*(1+$K$17)/(1-K18))-1)*100</f>
        <v>28.347674918197008</v>
      </c>
    </row>
    <row r="25" spans="1:14" ht="30.75" customHeight="1" thickBot="1" x14ac:dyDescent="0.25">
      <c r="A25" s="262" t="s">
        <v>914</v>
      </c>
      <c r="B25" s="263"/>
      <c r="C25" s="263"/>
      <c r="D25" s="263"/>
      <c r="E25" s="263"/>
      <c r="F25" s="264"/>
      <c r="G25" s="215">
        <f>(((1+$K$12+$K$15+$K$14)*(1+$K$13)*(1+$K$17)/(1-K18))-1)*100</f>
        <v>28.347674918197008</v>
      </c>
      <c r="I25" s="206"/>
      <c r="J25" s="206"/>
    </row>
    <row r="26" spans="1:14" ht="16.5" thickBot="1" x14ac:dyDescent="0.3">
      <c r="A26" s="265" t="s">
        <v>915</v>
      </c>
      <c r="B26" s="266"/>
      <c r="C26" s="266"/>
      <c r="D26" s="266"/>
      <c r="E26" s="266"/>
      <c r="F26" s="267"/>
      <c r="G26" s="216">
        <f>Resumo!C27</f>
        <v>613761.34980570013</v>
      </c>
      <c r="I26" s="217"/>
      <c r="J26" s="217"/>
    </row>
    <row r="27" spans="1:14" ht="13.5" thickBot="1" x14ac:dyDescent="0.25">
      <c r="A27" s="268" t="s">
        <v>916</v>
      </c>
      <c r="B27" s="269"/>
      <c r="C27" s="269"/>
      <c r="D27" s="269"/>
      <c r="E27" s="269"/>
      <c r="F27" s="269"/>
      <c r="G27" s="270"/>
      <c r="I27" s="213"/>
      <c r="J27" s="213"/>
    </row>
    <row r="28" spans="1:14" ht="16.5" thickBot="1" x14ac:dyDescent="0.25">
      <c r="A28" s="240" t="s">
        <v>917</v>
      </c>
      <c r="B28" s="241"/>
      <c r="C28" s="241"/>
      <c r="D28" s="241"/>
      <c r="E28" s="241"/>
      <c r="F28" s="241"/>
      <c r="G28" s="242"/>
      <c r="I28" s="213"/>
      <c r="J28" s="213"/>
      <c r="N28" s="218"/>
    </row>
    <row r="29" spans="1:14" x14ac:dyDescent="0.2">
      <c r="A29" s="243"/>
      <c r="B29" s="244"/>
      <c r="C29" s="244"/>
      <c r="D29" s="244"/>
      <c r="E29" s="244"/>
      <c r="F29" s="244"/>
      <c r="G29" s="245"/>
    </row>
    <row r="30" spans="1:14" ht="18.75" x14ac:dyDescent="0.25">
      <c r="A30" s="246"/>
      <c r="B30" s="247"/>
      <c r="C30" s="247"/>
      <c r="D30" s="247"/>
      <c r="E30" s="247"/>
      <c r="F30" s="247"/>
      <c r="G30" s="248"/>
      <c r="H30" s="219"/>
    </row>
    <row r="31" spans="1:14" ht="18.75" x14ac:dyDescent="0.25">
      <c r="A31" s="246"/>
      <c r="B31" s="247"/>
      <c r="C31" s="247"/>
      <c r="D31" s="247"/>
      <c r="E31" s="247"/>
      <c r="F31" s="247"/>
      <c r="G31" s="248"/>
      <c r="H31" s="219"/>
    </row>
    <row r="32" spans="1:14" ht="13.5" thickBot="1" x14ac:dyDescent="0.25">
      <c r="A32" s="249"/>
      <c r="B32" s="250"/>
      <c r="C32" s="250"/>
      <c r="D32" s="250"/>
      <c r="E32" s="250"/>
      <c r="F32" s="250"/>
      <c r="G32" s="251"/>
    </row>
  </sheetData>
  <mergeCells count="29">
    <mergeCell ref="B8:E8"/>
    <mergeCell ref="F8:F9"/>
    <mergeCell ref="G8:G9"/>
    <mergeCell ref="B9:E9"/>
    <mergeCell ref="A1:G5"/>
    <mergeCell ref="B6:E6"/>
    <mergeCell ref="F6:F7"/>
    <mergeCell ref="G6:G7"/>
    <mergeCell ref="B7:E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8:G28"/>
    <mergeCell ref="A29:G32"/>
    <mergeCell ref="B22:F22"/>
    <mergeCell ref="A23:G23"/>
    <mergeCell ref="A24:G24"/>
    <mergeCell ref="A25:F25"/>
    <mergeCell ref="A26:F26"/>
    <mergeCell ref="A27:G27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Header>&amp;L&amp;G&amp;R&amp;G</oddHeader>
    <oddFooter>&amp;RPágina &amp;P de &amp;N</oddFooter>
  </headerFooter>
  <colBreaks count="1" manualBreakCount="1">
    <brk id="7" max="31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Resumo</vt:lpstr>
      <vt:lpstr>Planilha Orçamentária</vt:lpstr>
      <vt:lpstr>Cronograma</vt:lpstr>
      <vt:lpstr>Comp.</vt:lpstr>
      <vt:lpstr>BDI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Jaderson Diego de Figueiredo</cp:lastModifiedBy>
  <dcterms:modified xsi:type="dcterms:W3CDTF">2021-11-22T19:44:02Z</dcterms:modified>
</cp:coreProperties>
</file>